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!_work.Документы_!\Почта\Комитет по ЦиТ\Раскрытие информации\2020-подготовка\"/>
    </mc:Choice>
  </mc:AlternateContent>
  <bookViews>
    <workbookView xWindow="0" yWindow="0" windowWidth="23025" windowHeight="11295"/>
  </bookViews>
  <sheets>
    <sheet name="Форма 3.1" sheetId="1" r:id="rId1"/>
  </sheets>
  <externalReferences>
    <externalReference r:id="rId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deleteRow_1">'Форма 3.1'!$E$34</definedName>
    <definedName name="f31_rek_fas_range">'Форма 3.1'!$35:$40</definedName>
    <definedName name="god">[1]Титульный!$F$9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Title" hidden="1">"Климатические зоны Томской области"</definedName>
    <definedName name="org">[1]Титульный!$F$13</definedName>
    <definedName name="region_name">[1]Титульный!$F$7</definedName>
    <definedName name="regionException_flag">[1]TEHSHEET!$E$2</definedName>
    <definedName name="SAPBEXrevision" hidden="1">1</definedName>
    <definedName name="SAPBEXsysID" hidden="1">"BW2"</definedName>
    <definedName name="SAPBEXwbID" hidden="1">"479GSPMTNK9HM4ZSIVE5K2SH6"</definedName>
    <definedName name="TOTAL">P1_TOTAL,P2_TOTAL,P3_TOTAL,P4_TOTAL,P5_TOTAL</definedName>
    <definedName name="version">[1]Инструкция!$B$3</definedName>
    <definedName name="year_list">[1]TEHSHEET!$B$2:$B$11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V39" i="1"/>
  <c r="V37" i="1"/>
  <c r="V36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E33" i="1"/>
  <c r="V32" i="1"/>
  <c r="V31" i="1" s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V30" i="1"/>
  <c r="V29" i="1"/>
  <c r="V26" i="1"/>
  <c r="V25" i="1"/>
  <c r="V24" i="1" s="1"/>
  <c r="U24" i="1"/>
  <c r="U28" i="1" s="1"/>
  <c r="T24" i="1"/>
  <c r="T28" i="1" s="1"/>
  <c r="S24" i="1"/>
  <c r="S28" i="1" s="1"/>
  <c r="R24" i="1"/>
  <c r="R28" i="1" s="1"/>
  <c r="Q24" i="1"/>
  <c r="Q28" i="1" s="1"/>
  <c r="P24" i="1"/>
  <c r="P28" i="1" s="1"/>
  <c r="O24" i="1"/>
  <c r="O28" i="1" s="1"/>
  <c r="N24" i="1"/>
  <c r="N28" i="1" s="1"/>
  <c r="M24" i="1"/>
  <c r="M28" i="1" s="1"/>
  <c r="L24" i="1"/>
  <c r="L28" i="1" s="1"/>
  <c r="K24" i="1"/>
  <c r="K28" i="1" s="1"/>
  <c r="J24" i="1"/>
  <c r="J28" i="1" s="1"/>
  <c r="I24" i="1"/>
  <c r="I28" i="1" s="1"/>
  <c r="H24" i="1"/>
  <c r="H28" i="1" s="1"/>
  <c r="G24" i="1"/>
  <c r="G28" i="1" s="1"/>
  <c r="V23" i="1"/>
  <c r="V27" i="1" s="1"/>
  <c r="V21" i="1"/>
  <c r="V20" i="1"/>
  <c r="V17" i="1"/>
  <c r="V16" i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V14" i="1"/>
  <c r="D8" i="1"/>
  <c r="T2" i="1"/>
  <c r="T10" i="1" s="1"/>
  <c r="P2" i="1"/>
  <c r="P10" i="1" s="1"/>
  <c r="L2" i="1"/>
  <c r="L10" i="1" s="1"/>
  <c r="H2" i="1"/>
  <c r="H10" i="1" s="1"/>
  <c r="E1" i="1"/>
  <c r="U2" i="1" l="1"/>
  <c r="U10" i="1" s="1"/>
  <c r="S2" i="1"/>
  <c r="S10" i="1" s="1"/>
  <c r="Q2" i="1"/>
  <c r="Q10" i="1" s="1"/>
  <c r="O2" i="1"/>
  <c r="O10" i="1" s="1"/>
  <c r="M2" i="1"/>
  <c r="M10" i="1" s="1"/>
  <c r="K2" i="1"/>
  <c r="K10" i="1" s="1"/>
  <c r="I2" i="1"/>
  <c r="I10" i="1" s="1"/>
  <c r="G2" i="1"/>
  <c r="G10" i="1" s="1"/>
  <c r="J2" i="1"/>
  <c r="J10" i="1" s="1"/>
  <c r="N2" i="1"/>
  <c r="N10" i="1" s="1"/>
  <c r="R2" i="1"/>
  <c r="R10" i="1" s="1"/>
  <c r="V2" i="1"/>
  <c r="V10" i="1" s="1"/>
  <c r="V19" i="1"/>
  <c r="V28" i="1"/>
  <c r="V15" i="1"/>
  <c r="V18" i="1" s="1"/>
  <c r="H18" i="1"/>
  <c r="J18" i="1"/>
  <c r="L18" i="1"/>
  <c r="N18" i="1"/>
  <c r="P18" i="1"/>
  <c r="R18" i="1"/>
  <c r="T18" i="1"/>
  <c r="G27" i="1"/>
  <c r="I27" i="1"/>
  <c r="K27" i="1"/>
  <c r="M27" i="1"/>
  <c r="O27" i="1"/>
  <c r="Q27" i="1"/>
  <c r="S27" i="1"/>
  <c r="U27" i="1"/>
  <c r="G18" i="1"/>
  <c r="I18" i="1"/>
  <c r="K18" i="1"/>
  <c r="M18" i="1"/>
  <c r="O18" i="1"/>
  <c r="Q18" i="1"/>
  <c r="S18" i="1"/>
  <c r="U18" i="1"/>
  <c r="H27" i="1"/>
  <c r="J27" i="1"/>
  <c r="L27" i="1"/>
  <c r="N27" i="1"/>
  <c r="P27" i="1"/>
  <c r="R27" i="1"/>
  <c r="T27" i="1"/>
</calcChain>
</file>

<file path=xl/sharedStrings.xml><?xml version="1.0" encoding="utf-8"?>
<sst xmlns="http://schemas.openxmlformats.org/spreadsheetml/2006/main" count="142" uniqueCount="82">
  <si>
    <t>Год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</si>
  <si>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</si>
  <si>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</si>
  <si>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</si>
  <si>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</si>
  <si>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</si>
  <si>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</si>
  <si>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</si>
  <si>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</si>
  <si>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</si>
  <si>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</si>
  <si>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</si>
  <si>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</si>
  <si>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</t>
  </si>
  <si>
    <t>Факт</t>
  </si>
  <si>
    <t>Форма 3.1</t>
  </si>
  <si>
    <t>№ п/п</t>
  </si>
  <si>
    <t>Наименование</t>
  </si>
  <si>
    <t>Ед. изм.</t>
  </si>
  <si>
    <t>Комментарии</t>
  </si>
  <si>
    <t>Предложение участника</t>
  </si>
  <si>
    <t>Электроэнергия</t>
  </si>
  <si>
    <t>L1</t>
  </si>
  <si>
    <t>Отпуск в сеть-энергия</t>
  </si>
  <si>
    <t>Поступление в сеть</t>
  </si>
  <si>
    <t>млн.кВтч</t>
  </si>
  <si>
    <t>L2</t>
  </si>
  <si>
    <t>Потери в электрической сети -энергия</t>
  </si>
  <si>
    <t>Потери в электрической сети, в т.ч. относимые на:</t>
  </si>
  <si>
    <t>L2.1</t>
  </si>
  <si>
    <t>собственное потребление</t>
  </si>
  <si>
    <t>2.1</t>
  </si>
  <si>
    <t>L2.2</t>
  </si>
  <si>
    <t>передачу сторонним потребителям (субабонентам)</t>
  </si>
  <si>
    <t>2.2</t>
  </si>
  <si>
    <t>L3</t>
  </si>
  <si>
    <t>Относительные потери-энергия</t>
  </si>
  <si>
    <t>Относительные потери</t>
  </si>
  <si>
    <t>%</t>
  </si>
  <si>
    <t>L4</t>
  </si>
  <si>
    <t>Полезный отпуск-энергия</t>
  </si>
  <si>
    <t>Отпуск из сети (полезный отпуск ), в т.ч. для</t>
  </si>
  <si>
    <t>L4.1</t>
  </si>
  <si>
    <t>собственного потребления</t>
  </si>
  <si>
    <t>4.1</t>
  </si>
  <si>
    <t>L4.2</t>
  </si>
  <si>
    <t>передачи сторонним потребителям (субабонентам)</t>
  </si>
  <si>
    <t>4.2</t>
  </si>
  <si>
    <t>Мощность</t>
  </si>
  <si>
    <t>L5</t>
  </si>
  <si>
    <t>5</t>
  </si>
  <si>
    <t>МВт</t>
  </si>
  <si>
    <t>L6</t>
  </si>
  <si>
    <t>6</t>
  </si>
  <si>
    <t>L6.1</t>
  </si>
  <si>
    <t>6.1</t>
  </si>
  <si>
    <t>L6.2</t>
  </si>
  <si>
    <t>6.2</t>
  </si>
  <si>
    <t>L7</t>
  </si>
  <si>
    <t>7</t>
  </si>
  <si>
    <t>L8</t>
  </si>
  <si>
    <t>8</t>
  </si>
  <si>
    <t>Отпуск из сети (полезный отпуск), в т.ч. для</t>
  </si>
  <si>
    <t>L8.1</t>
  </si>
  <si>
    <t>8.1</t>
  </si>
  <si>
    <t>L8.2</t>
  </si>
  <si>
    <t>8.2</t>
  </si>
  <si>
    <t>L9</t>
  </si>
  <si>
    <t>Заявленная мощность потребителей</t>
  </si>
  <si>
    <t>9</t>
  </si>
  <si>
    <t xml:space="preserve">Заявленная мощность </t>
  </si>
  <si>
    <t>L9.1</t>
  </si>
  <si>
    <t>9.1</t>
  </si>
  <si>
    <t>L9.2</t>
  </si>
  <si>
    <t>сторонних потребителей (субабонентов)</t>
  </si>
  <si>
    <t>9.2</t>
  </si>
  <si>
    <t>Данные регионального регулятора из шаблона от 02.10.2019 16:41:03</t>
  </si>
  <si>
    <t>Потери электроэнергии в электрической сети</t>
  </si>
  <si>
    <t>Потери мощности в электрической сети</t>
  </si>
  <si>
    <t>Проект сводного прогнозного баланса на 2020-й год (от 21.10.2019)</t>
  </si>
  <si>
    <t xml:space="preserve">Руководитель организации </t>
  </si>
  <si>
    <t>Руководитель органа исполнительной власти субъекта Российской Федерации в области государственного регулирования тарифов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</si>
</sst>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9"/>
      <name val="Arial Cyr"/>
      <charset val="204"/>
    </font>
    <font>
      <sz val="9"/>
      <color indexed="9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name val="Tahoma"/>
      <family val="2"/>
      <charset val="204"/>
    </font>
    <font>
      <b/>
      <sz val="9"/>
      <color indexed="9"/>
      <name val="Tahoma"/>
      <family val="2"/>
      <charset val="204"/>
    </font>
    <font>
      <b/>
      <sz val="9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sz val="9"/>
      <color indexed="23"/>
      <name val="Tahoma"/>
      <family val="2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22"/>
      </top>
      <bottom style="thin">
        <color theme="1" tint="0.499984740745262"/>
      </bottom>
      <diagonal/>
    </border>
    <border>
      <left/>
      <right style="thin">
        <color indexed="22"/>
      </right>
      <top style="thin">
        <color indexed="22"/>
      </top>
      <bottom style="thin">
        <color theme="1" tint="0.4999847407452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88">
    <xf numFmtId="0" fontId="0" fillId="0" borderId="0" xfId="0"/>
    <xf numFmtId="49" fontId="2" fillId="0" borderId="0" xfId="1" applyNumberFormat="1" applyFont="1" applyFill="1" applyAlignment="1" applyProtection="1">
      <alignment horizontal="left"/>
    </xf>
    <xf numFmtId="49" fontId="2" fillId="0" borderId="0" xfId="1" applyNumberFormat="1" applyFont="1" applyFill="1" applyProtection="1"/>
    <xf numFmtId="49" fontId="3" fillId="0" borderId="0" xfId="1" applyNumberFormat="1" applyFont="1" applyFill="1" applyProtection="1"/>
    <xf numFmtId="2" fontId="3" fillId="0" borderId="0" xfId="1" applyNumberFormat="1" applyFont="1" applyFill="1" applyProtection="1"/>
    <xf numFmtId="0" fontId="3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/>
    </xf>
    <xf numFmtId="0" fontId="2" fillId="0" borderId="0" xfId="1" applyFont="1" applyFill="1" applyProtection="1"/>
    <xf numFmtId="1" fontId="3" fillId="0" borderId="0" xfId="1" applyNumberFormat="1" applyFont="1" applyFill="1" applyAlignment="1" applyProtection="1">
      <alignment horizontal="left"/>
    </xf>
    <xf numFmtId="1" fontId="3" fillId="0" borderId="0" xfId="1" applyNumberFormat="1" applyFont="1" applyFill="1" applyProtection="1"/>
    <xf numFmtId="1" fontId="3" fillId="0" borderId="0" xfId="1" applyNumberFormat="1" applyFont="1" applyFill="1" applyAlignment="1" applyProtection="1">
      <alignment horizontal="center" vertical="center" wrapText="1"/>
    </xf>
    <xf numFmtId="1" fontId="3" fillId="0" borderId="0" xfId="1" applyNumberFormat="1" applyFont="1" applyFill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applyFont="1" applyFill="1" applyAlignment="1" applyProtection="1">
      <alignment horizontal="right" vertical="center" wrapText="1"/>
    </xf>
    <xf numFmtId="0" fontId="3" fillId="0" borderId="0" xfId="1" applyNumberFormat="1" applyFont="1" applyAlignment="1" applyProtection="1">
      <alignment horizontal="left"/>
    </xf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horizontal="center" vertical="center" wrapText="1"/>
    </xf>
    <xf numFmtId="0" fontId="5" fillId="0" borderId="0" xfId="1" applyFont="1" applyProtection="1"/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6" fillId="0" borderId="0" xfId="1" applyFont="1" applyProtection="1"/>
    <xf numFmtId="0" fontId="7" fillId="0" borderId="0" xfId="1" applyFont="1" applyProtection="1"/>
    <xf numFmtId="0" fontId="8" fillId="0" borderId="0" xfId="1" applyFont="1" applyAlignment="1" applyProtection="1">
      <alignment horizontal="center" vertical="center" wrapText="1"/>
    </xf>
    <xf numFmtId="0" fontId="8" fillId="0" borderId="0" xfId="1" applyFont="1" applyProtection="1"/>
    <xf numFmtId="0" fontId="5" fillId="0" borderId="0" xfId="1" applyFont="1" applyAlignment="1" applyProtection="1">
      <alignment horizontal="right"/>
    </xf>
    <xf numFmtId="0" fontId="4" fillId="0" borderId="0" xfId="1" applyFont="1" applyAlignment="1" applyProtection="1">
      <alignment horizontal="centerContinuous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left"/>
    </xf>
    <xf numFmtId="0" fontId="3" fillId="0" borderId="0" xfId="1" applyFont="1" applyFill="1" applyBorder="1" applyProtection="1"/>
    <xf numFmtId="0" fontId="4" fillId="0" borderId="0" xfId="1" applyFont="1" applyFill="1" applyBorder="1" applyProtection="1"/>
    <xf numFmtId="0" fontId="8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 wrapText="1"/>
    </xf>
    <xf numFmtId="0" fontId="0" fillId="3" borderId="3" xfId="1" applyFont="1" applyFill="1" applyBorder="1" applyAlignment="1" applyProtection="1">
      <alignment horizontal="left" vertical="center"/>
    </xf>
    <xf numFmtId="0" fontId="5" fillId="3" borderId="4" xfId="1" applyFont="1" applyFill="1" applyBorder="1" applyProtection="1"/>
    <xf numFmtId="0" fontId="5" fillId="3" borderId="5" xfId="1" applyFont="1" applyFill="1" applyBorder="1" applyAlignment="1" applyProtection="1">
      <alignment horizontal="center" vertical="center" wrapText="1"/>
    </xf>
    <xf numFmtId="164" fontId="5" fillId="3" borderId="5" xfId="1" applyNumberFormat="1" applyFont="1" applyFill="1" applyBorder="1" applyAlignment="1" applyProtection="1">
      <alignment horizontal="right" vertical="center" wrapText="1"/>
    </xf>
    <xf numFmtId="164" fontId="5" fillId="3" borderId="6" xfId="1" applyNumberFormat="1" applyFont="1" applyFill="1" applyBorder="1" applyAlignment="1" applyProtection="1">
      <alignment horizontal="right" vertical="center" wrapText="1"/>
    </xf>
    <xf numFmtId="0" fontId="8" fillId="3" borderId="7" xfId="1" applyFont="1" applyFill="1" applyBorder="1" applyAlignment="1" applyProtection="1">
      <alignment horizontal="center" vertical="center" wrapText="1"/>
    </xf>
    <xf numFmtId="0" fontId="8" fillId="3" borderId="7" xfId="1" applyFont="1" applyFill="1" applyBorder="1" applyAlignment="1" applyProtection="1">
      <alignment horizontal="center"/>
    </xf>
    <xf numFmtId="0" fontId="8" fillId="3" borderId="7" xfId="2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 wrapText="1"/>
    </xf>
    <xf numFmtId="164" fontId="5" fillId="4" borderId="2" xfId="1" applyNumberFormat="1" applyFont="1" applyFill="1" applyBorder="1" applyAlignment="1" applyProtection="1">
      <alignment horizontal="right" vertical="center" wrapText="1"/>
      <protection locked="0"/>
    </xf>
    <xf numFmtId="164" fontId="5" fillId="5" borderId="2" xfId="1" applyNumberFormat="1" applyFont="1" applyFill="1" applyBorder="1" applyAlignment="1" applyProtection="1">
      <alignment horizontal="right" vertical="center" wrapText="1"/>
    </xf>
    <xf numFmtId="164" fontId="5" fillId="0" borderId="2" xfId="1" applyNumberFormat="1" applyFont="1" applyFill="1" applyBorder="1" applyAlignment="1" applyProtection="1">
      <alignment horizontal="right" vertical="center" wrapText="1"/>
    </xf>
    <xf numFmtId="164" fontId="5" fillId="5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left" vertical="center" wrapText="1" indent="1"/>
    </xf>
    <xf numFmtId="164" fontId="5" fillId="4" borderId="2" xfId="1" applyNumberFormat="1" applyFont="1" applyFill="1" applyBorder="1" applyAlignment="1" applyProtection="1">
      <alignment horizontal="right" vertical="center"/>
      <protection locked="0"/>
    </xf>
    <xf numFmtId="0" fontId="13" fillId="0" borderId="0" xfId="1" applyFont="1" applyProtection="1"/>
    <xf numFmtId="0" fontId="5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1" applyFont="1" applyBorder="1" applyAlignment="1" applyProtection="1">
      <alignment horizontal="left" vertical="center" wrapText="1" inden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2" xfId="1" applyFont="1" applyFill="1" applyBorder="1" applyAlignment="1" applyProtection="1">
      <alignment horizontal="center" vertical="center"/>
    </xf>
    <xf numFmtId="164" fontId="8" fillId="3" borderId="2" xfId="2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3" fillId="0" borderId="0" xfId="1" applyFont="1" applyFill="1" applyAlignment="1" applyProtection="1">
      <alignment horizontal="left"/>
    </xf>
    <xf numFmtId="0" fontId="4" fillId="0" borderId="0" xfId="1" applyFont="1" applyFill="1" applyProtection="1"/>
    <xf numFmtId="49" fontId="0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2"/>
    </xf>
    <xf numFmtId="0" fontId="13" fillId="0" borderId="0" xfId="1" applyFont="1" applyFill="1" applyProtection="1"/>
    <xf numFmtId="0" fontId="0" fillId="3" borderId="8" xfId="1" applyFont="1" applyFill="1" applyBorder="1" applyAlignment="1" applyProtection="1">
      <alignment horizontal="left" vertical="center"/>
    </xf>
    <xf numFmtId="0" fontId="5" fillId="3" borderId="0" xfId="1" applyFont="1" applyFill="1" applyProtection="1"/>
    <xf numFmtId="0" fontId="5" fillId="3" borderId="1" xfId="1" applyFont="1" applyFill="1" applyBorder="1" applyAlignment="1" applyProtection="1">
      <alignment horizontal="center" vertical="center" wrapText="1"/>
    </xf>
    <xf numFmtId="164" fontId="5" fillId="3" borderId="1" xfId="1" applyNumberFormat="1" applyFont="1" applyFill="1" applyBorder="1" applyAlignment="1" applyProtection="1">
      <alignment horizontal="right" vertical="center" wrapText="1"/>
    </xf>
    <xf numFmtId="164" fontId="5" fillId="3" borderId="9" xfId="1" applyNumberFormat="1" applyFont="1" applyFill="1" applyBorder="1" applyAlignment="1" applyProtection="1">
      <alignment horizontal="right" vertical="center" wrapText="1"/>
    </xf>
    <xf numFmtId="49" fontId="5" fillId="5" borderId="2" xfId="1" applyNumberFormat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0" xfId="1" applyFont="1" applyAlignment="1" applyProtection="1">
      <alignment horizontal="left" vertical="center" wrapText="1"/>
    </xf>
    <xf numFmtId="0" fontId="5" fillId="0" borderId="10" xfId="1" applyFont="1" applyFill="1" applyBorder="1" applyAlignment="1" applyProtection="1">
      <alignment horizontal="center" wrapText="1"/>
    </xf>
    <xf numFmtId="0" fontId="5" fillId="0" borderId="0" xfId="1" applyFont="1" applyBorder="1" applyAlignment="1" applyProtection="1">
      <alignment vertical="top" wrapText="1"/>
    </xf>
    <xf numFmtId="0" fontId="5" fillId="0" borderId="0" xfId="1" applyFont="1" applyFill="1" applyBorder="1" applyAlignment="1" applyProtection="1">
      <alignment horizontal="center" vertical="top" wrapText="1"/>
    </xf>
    <xf numFmtId="0" fontId="5" fillId="0" borderId="0" xfId="1" applyFont="1" applyBorder="1" applyProtection="1"/>
    <xf numFmtId="0" fontId="2" fillId="0" borderId="0" xfId="1" applyFont="1" applyAlignment="1" applyProtection="1">
      <alignment horizontal="left"/>
    </xf>
    <xf numFmtId="0" fontId="2" fillId="0" borderId="0" xfId="1" applyFont="1" applyProtection="1"/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_FORM3.1" xfId="1"/>
    <cellStyle name="Обычный_Форма 4 Стан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247650</xdr:colOff>
      <xdr:row>9</xdr:row>
      <xdr:rowOff>247650</xdr:rowOff>
    </xdr:to>
    <xdr:pic macro="[0]!modList00.FREEZE_PANES">
      <xdr:nvPicPr>
        <xdr:cNvPr id="2" name="FREEZE_PANES_G12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57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2543175</xdr:colOff>
      <xdr:row>9</xdr:row>
      <xdr:rowOff>9525</xdr:rowOff>
    </xdr:from>
    <xdr:to>
      <xdr:col>5</xdr:col>
      <xdr:colOff>750</xdr:colOff>
      <xdr:row>9</xdr:row>
      <xdr:rowOff>257925</xdr:rowOff>
    </xdr:to>
    <xdr:pic macro="[0]!modList00.RefreshF31">
      <xdr:nvPicPr>
        <xdr:cNvPr id="3" name="refresh"/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666750"/>
          <a:ext cx="248400" cy="24840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avlyutov\Desktop\&#1059;&#1095;&#1077;&#1090;%20&#1101;&#1083;&#1077;&#1082;&#1090;&#1088;&#1086;&#1101;&#1085;&#1077;&#1088;&#1075;&#1080;&#1080;\&#1057;&#1074;&#1086;&#1076;&#1085;&#1099;&#1081;%20&#1087;&#1088;&#1086;&#1075;&#1085;&#1086;&#1079;&#1085;&#1099;&#1081;%20&#1073;&#1072;&#1083;&#1072;&#1085;&#1089;%202021%20&#1075;\&#1082;&#1086;&#1088;&#1088;&#1077;&#1082;&#1090;&#1080;&#1088;&#1086;&#1074;&#1082;&#1072;%20&#1092;&#1086;&#1088;&#1084;&#1099;%203.1.%20&#1082;&#1086;&#1084;&#1080;&#1090;&#1077;&#1090;&#1086;&#1084;\FORM3.1.2020.ORG(v1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AllSheetsInThisWorkbook"/>
      <sheetName val="et_union_hor"/>
      <sheetName val="modProv"/>
      <sheetName val="modHTTP"/>
      <sheetName val="modReestr"/>
      <sheetName val="modfrmReestr"/>
      <sheetName val="modfrmRegion"/>
      <sheetName val="modfrmAuthorization"/>
      <sheetName val="modfrmDateChoose"/>
      <sheetName val="REESTR_ORG"/>
      <sheetName val="modClassifierValidate"/>
      <sheetName val="modHyp"/>
      <sheetName val="modList03"/>
      <sheetName val="modList04"/>
      <sheetName val="modInstruction"/>
      <sheetName val="modUpdTemplMain"/>
      <sheetName val="modfrmCheckUpdates"/>
    </sheetNames>
    <sheetDataSet>
      <sheetData sheetId="0"/>
      <sheetData sheetId="1">
        <row r="3">
          <cell r="B3" t="e">
            <v>#NAME?</v>
          </cell>
        </row>
      </sheetData>
      <sheetData sheetId="2"/>
      <sheetData sheetId="3">
        <row r="7">
          <cell r="F7" t="str">
            <v>Московская область</v>
          </cell>
        </row>
        <row r="9">
          <cell r="F9">
            <v>2020</v>
          </cell>
        </row>
        <row r="13">
          <cell r="F13" t="str">
            <v>ООО "ЭнергоСтандарт"</v>
          </cell>
        </row>
      </sheetData>
      <sheetData sheetId="4"/>
      <sheetData sheetId="5"/>
      <sheetData sheetId="6"/>
      <sheetData sheetId="7">
        <row r="13">
          <cell r="H13">
            <v>12.814629999999999</v>
          </cell>
          <cell r="I13">
            <v>10.994900000000001</v>
          </cell>
          <cell r="J13">
            <v>11.3764</v>
          </cell>
          <cell r="K13">
            <v>14.031221918906281</v>
          </cell>
          <cell r="L13">
            <v>13.37612191890628</v>
          </cell>
          <cell r="M13">
            <v>13.300474899245174</v>
          </cell>
          <cell r="N13">
            <v>12.427859397475007</v>
          </cell>
          <cell r="O13">
            <v>12.466072748324464</v>
          </cell>
          <cell r="P13">
            <v>11.190975683017523</v>
          </cell>
          <cell r="Q13">
            <v>11.252595353031552</v>
          </cell>
          <cell r="R13">
            <v>12.527895353031552</v>
          </cell>
          <cell r="S13">
            <v>12.470475683017524</v>
          </cell>
          <cell r="T13">
            <v>13.348072748324464</v>
          </cell>
          <cell r="U13">
            <v>13.412959397475007</v>
          </cell>
          <cell r="V13">
            <v>14.062874899245175</v>
          </cell>
          <cell r="W13">
            <v>12.8223</v>
          </cell>
        </row>
      </sheetData>
      <sheetData sheetId="8"/>
      <sheetData sheetId="9"/>
      <sheetData sheetId="10"/>
      <sheetData sheetId="11">
        <row r="2">
          <cell r="B2" t="str">
            <v>2010</v>
          </cell>
          <cell r="E2">
            <v>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9">
          <cell r="B9" t="str">
            <v>2017</v>
          </cell>
        </row>
        <row r="10">
          <cell r="B10" t="str">
            <v>2018</v>
          </cell>
        </row>
        <row r="11">
          <cell r="B11" t="str">
            <v>2019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0"/>
  </sheetPr>
  <dimension ref="A1:W46"/>
  <sheetViews>
    <sheetView showGridLines="0" tabSelected="1" topLeftCell="C7" zoomScale="85" zoomScaleNormal="85" zoomScaleSheetLayoutView="55" workbookViewId="0">
      <selection activeCell="K21" sqref="K21"/>
    </sheetView>
  </sheetViews>
  <sheetFormatPr defaultColWidth="14.140625" defaultRowHeight="12" x14ac:dyDescent="0.2"/>
  <cols>
    <col min="1" max="1" width="14.140625" style="83" hidden="1" customWidth="1"/>
    <col min="2" max="2" width="14.140625" style="84" hidden="1" customWidth="1"/>
    <col min="3" max="3" width="3.7109375" style="17" customWidth="1"/>
    <col min="4" max="4" width="7.140625" style="18" customWidth="1"/>
    <col min="5" max="5" width="41.85546875" style="19" customWidth="1"/>
    <col min="6" max="6" width="9.85546875" style="19" customWidth="1"/>
    <col min="7" max="22" width="10.7109375" style="19" customWidth="1"/>
    <col min="23" max="23" width="35.42578125" style="19" customWidth="1"/>
    <col min="24" max="16384" width="14.140625" style="56"/>
  </cols>
  <sheetData>
    <row r="1" spans="1:23" s="8" customFormat="1" hidden="1" x14ac:dyDescent="0.2">
      <c r="A1" s="1"/>
      <c r="B1" s="2">
        <v>0</v>
      </c>
      <c r="C1" s="3">
        <v>0</v>
      </c>
      <c r="D1" s="3">
        <v>0</v>
      </c>
      <c r="E1" s="4">
        <f>god</f>
        <v>2020</v>
      </c>
      <c r="F1" s="5"/>
      <c r="G1" s="6" t="s">
        <v>0</v>
      </c>
      <c r="H1" s="7" t="s">
        <v>0</v>
      </c>
      <c r="I1" s="7" t="s">
        <v>0</v>
      </c>
      <c r="J1" s="7" t="s">
        <v>1</v>
      </c>
      <c r="K1" s="7" t="s">
        <v>2</v>
      </c>
      <c r="L1" s="7" t="s">
        <v>3</v>
      </c>
      <c r="M1" s="7" t="s">
        <v>4</v>
      </c>
      <c r="N1" s="7" t="s">
        <v>5</v>
      </c>
      <c r="O1" s="7" t="s">
        <v>6</v>
      </c>
      <c r="P1" s="7" t="s">
        <v>7</v>
      </c>
      <c r="Q1" s="7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0</v>
      </c>
      <c r="W1" s="5"/>
    </row>
    <row r="2" spans="1:23" s="10" customFormat="1" ht="11.25" hidden="1" x14ac:dyDescent="0.15">
      <c r="A2" s="9"/>
      <c r="D2" s="11"/>
      <c r="G2" s="12">
        <f>$E$1-2</f>
        <v>2018</v>
      </c>
      <c r="H2" s="12">
        <f>$E$1-2</f>
        <v>2018</v>
      </c>
      <c r="I2" s="12">
        <f>$E$1-1</f>
        <v>2019</v>
      </c>
      <c r="J2" s="12">
        <f t="shared" ref="J2:V2" si="0">$E$1</f>
        <v>2020</v>
      </c>
      <c r="K2" s="12">
        <f t="shared" si="0"/>
        <v>2020</v>
      </c>
      <c r="L2" s="12">
        <f t="shared" si="0"/>
        <v>2020</v>
      </c>
      <c r="M2" s="12">
        <f t="shared" si="0"/>
        <v>2020</v>
      </c>
      <c r="N2" s="12">
        <f t="shared" si="0"/>
        <v>2020</v>
      </c>
      <c r="O2" s="12">
        <f t="shared" si="0"/>
        <v>2020</v>
      </c>
      <c r="P2" s="12">
        <f t="shared" si="0"/>
        <v>2020</v>
      </c>
      <c r="Q2" s="12">
        <f t="shared" si="0"/>
        <v>2020</v>
      </c>
      <c r="R2" s="12">
        <f t="shared" si="0"/>
        <v>2020</v>
      </c>
      <c r="S2" s="12">
        <f t="shared" si="0"/>
        <v>2020</v>
      </c>
      <c r="T2" s="12">
        <f t="shared" si="0"/>
        <v>2020</v>
      </c>
      <c r="U2" s="12">
        <f t="shared" si="0"/>
        <v>2020</v>
      </c>
      <c r="V2" s="12">
        <f t="shared" si="0"/>
        <v>2020</v>
      </c>
    </row>
    <row r="3" spans="1:23" s="7" customFormat="1" ht="11.25" hidden="1" x14ac:dyDescent="0.15">
      <c r="A3" s="13"/>
      <c r="D3" s="14"/>
      <c r="G3" s="7" t="s">
        <v>13</v>
      </c>
      <c r="H3" s="7" t="s">
        <v>14</v>
      </c>
      <c r="I3" s="7" t="s">
        <v>13</v>
      </c>
      <c r="J3" s="7" t="s">
        <v>13</v>
      </c>
      <c r="K3" s="7" t="s">
        <v>13</v>
      </c>
      <c r="L3" s="7" t="s">
        <v>13</v>
      </c>
      <c r="M3" s="7" t="s">
        <v>13</v>
      </c>
      <c r="N3" s="7" t="s">
        <v>13</v>
      </c>
      <c r="O3" s="7" t="s">
        <v>13</v>
      </c>
      <c r="P3" s="7" t="s">
        <v>13</v>
      </c>
      <c r="Q3" s="7" t="s">
        <v>13</v>
      </c>
      <c r="R3" s="7" t="s">
        <v>13</v>
      </c>
      <c r="S3" s="7" t="s">
        <v>13</v>
      </c>
      <c r="T3" s="7" t="s">
        <v>13</v>
      </c>
      <c r="U3" s="7" t="s">
        <v>13</v>
      </c>
      <c r="V3" s="7" t="s">
        <v>13</v>
      </c>
    </row>
    <row r="4" spans="1:23" s="19" customFormat="1" ht="11.25" hidden="1" x14ac:dyDescent="0.15">
      <c r="A4" s="15"/>
      <c r="B4" s="16"/>
      <c r="C4" s="17"/>
      <c r="D4" s="18"/>
    </row>
    <row r="5" spans="1:23" s="19" customFormat="1" ht="11.25" hidden="1" x14ac:dyDescent="0.15">
      <c r="A5" s="15"/>
      <c r="B5" s="16"/>
      <c r="C5" s="17"/>
      <c r="D5" s="18"/>
    </row>
    <row r="6" spans="1:23" s="19" customFormat="1" ht="11.25" hidden="1" x14ac:dyDescent="0.15">
      <c r="A6" s="20"/>
      <c r="B6" s="16"/>
      <c r="C6" s="17"/>
      <c r="D6" s="18"/>
    </row>
    <row r="7" spans="1:23" s="25" customFormat="1" ht="11.25" x14ac:dyDescent="0.15">
      <c r="A7" s="21"/>
      <c r="B7" s="22"/>
      <c r="C7" s="23"/>
      <c r="D7" s="24"/>
      <c r="W7" s="26" t="s">
        <v>15</v>
      </c>
    </row>
    <row r="8" spans="1:23" s="19" customFormat="1" ht="29.25" customHeight="1" x14ac:dyDescent="0.15">
      <c r="A8" s="20"/>
      <c r="B8" s="16"/>
      <c r="C8" s="27"/>
      <c r="D8" s="28" t="str">
        <f>"Предложения " &amp; org &amp; " по технологическому расходу электроэнергии (мощности) - потерям в электрических сетях на "&amp; god &amp;" год в регионе: "&amp;region_name</f>
        <v>Предложения ООО "ЭнергоСтандарт" по технологическому расходу электроэнергии (мощности) - потерям в электрических сетях на 2020 год в регионе: Московская область</v>
      </c>
      <c r="E8" s="28"/>
      <c r="F8" s="28"/>
      <c r="G8" s="28"/>
      <c r="H8" s="28"/>
      <c r="I8" s="28"/>
      <c r="J8" s="28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</row>
    <row r="9" spans="1:23" s="35" customFormat="1" ht="11.25" x14ac:dyDescent="0.15">
      <c r="A9" s="31"/>
      <c r="B9" s="32"/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3" s="19" customFormat="1" ht="52.5" customHeight="1" x14ac:dyDescent="0.15">
      <c r="A10" s="20"/>
      <c r="B10" s="16"/>
      <c r="C10" s="17"/>
      <c r="D10" s="36" t="s">
        <v>16</v>
      </c>
      <c r="E10" s="36" t="s">
        <v>17</v>
      </c>
      <c r="F10" s="37" t="s">
        <v>18</v>
      </c>
      <c r="G10" s="38" t="str">
        <f t="shared" ref="G10:V10" si="1">G3&amp;" "&amp;G2&amp;" "&amp;G1</f>
        <v>План 2018 Год</v>
      </c>
      <c r="H10" s="38" t="str">
        <f t="shared" si="1"/>
        <v>Факт 2018 Год</v>
      </c>
      <c r="I10" s="38" t="str">
        <f t="shared" si="1"/>
        <v>План 2019 Год</v>
      </c>
      <c r="J10" s="38" t="str">
        <f t="shared" si="1"/>
        <v>План 2020 Январь</v>
      </c>
      <c r="K10" s="38" t="str">
        <f t="shared" si="1"/>
        <v>План 2020 Февраль</v>
      </c>
      <c r="L10" s="38" t="str">
        <f t="shared" si="1"/>
        <v>План 2020 Март</v>
      </c>
      <c r="M10" s="38" t="str">
        <f t="shared" si="1"/>
        <v>План 2020 Апрель</v>
      </c>
      <c r="N10" s="38" t="str">
        <f t="shared" si="1"/>
        <v>План 2020 Май</v>
      </c>
      <c r="O10" s="38" t="str">
        <f t="shared" si="1"/>
        <v>План 2020 Июнь</v>
      </c>
      <c r="P10" s="38" t="str">
        <f t="shared" si="1"/>
        <v>План 2020 Июль</v>
      </c>
      <c r="Q10" s="38" t="str">
        <f t="shared" si="1"/>
        <v>План 2020 Август</v>
      </c>
      <c r="R10" s="38" t="str">
        <f t="shared" si="1"/>
        <v>План 2020 Сентябрь</v>
      </c>
      <c r="S10" s="38" t="str">
        <f t="shared" si="1"/>
        <v>План 2020 Октябрь</v>
      </c>
      <c r="T10" s="38" t="str">
        <f t="shared" si="1"/>
        <v>План 2020 Ноябрь</v>
      </c>
      <c r="U10" s="38" t="str">
        <f t="shared" si="1"/>
        <v>План 2020 Декабрь</v>
      </c>
      <c r="V10" s="38" t="str">
        <f t="shared" si="1"/>
        <v>План 2020 Год</v>
      </c>
      <c r="W10" s="38" t="s">
        <v>19</v>
      </c>
    </row>
    <row r="11" spans="1:23" s="19" customFormat="1" ht="11.25" x14ac:dyDescent="0.15">
      <c r="A11" s="20"/>
      <c r="B11" s="16"/>
      <c r="C11" s="17"/>
      <c r="D11" s="39">
        <v>1</v>
      </c>
      <c r="E11" s="39">
        <v>2</v>
      </c>
      <c r="F11" s="39">
        <v>3</v>
      </c>
      <c r="G11" s="39">
        <v>4</v>
      </c>
      <c r="H11" s="39">
        <v>5</v>
      </c>
      <c r="I11" s="39">
        <v>6</v>
      </c>
      <c r="J11" s="39">
        <v>7</v>
      </c>
      <c r="K11" s="39">
        <v>8</v>
      </c>
      <c r="L11" s="39">
        <v>9</v>
      </c>
      <c r="M11" s="39">
        <v>10</v>
      </c>
      <c r="N11" s="39">
        <v>11</v>
      </c>
      <c r="O11" s="39">
        <v>12</v>
      </c>
      <c r="P11" s="39">
        <v>13</v>
      </c>
      <c r="Q11" s="39">
        <v>14</v>
      </c>
      <c r="R11" s="39">
        <v>15</v>
      </c>
      <c r="S11" s="39">
        <v>16</v>
      </c>
      <c r="T11" s="39">
        <v>17</v>
      </c>
      <c r="U11" s="39">
        <v>18</v>
      </c>
      <c r="V11" s="39">
        <v>19</v>
      </c>
      <c r="W11" s="39">
        <v>20</v>
      </c>
    </row>
    <row r="12" spans="1:23" s="19" customFormat="1" ht="15" x14ac:dyDescent="0.15">
      <c r="A12" s="20"/>
      <c r="B12" s="16"/>
      <c r="C12" s="17"/>
      <c r="D12" s="40" t="s">
        <v>20</v>
      </c>
      <c r="E12" s="41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/>
      <c r="W12" s="44"/>
    </row>
    <row r="13" spans="1:23" s="19" customFormat="1" ht="11.25" x14ac:dyDescent="0.15">
      <c r="A13" s="20"/>
      <c r="B13" s="16"/>
      <c r="C13" s="17"/>
      <c r="D13" s="45"/>
      <c r="E13" s="45" t="s">
        <v>21</v>
      </c>
      <c r="F13" s="46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s="19" customFormat="1" ht="11.25" x14ac:dyDescent="0.15">
      <c r="A14" s="20" t="s">
        <v>22</v>
      </c>
      <c r="B14" s="16" t="s">
        <v>23</v>
      </c>
      <c r="C14" s="17"/>
      <c r="D14" s="48">
        <v>1</v>
      </c>
      <c r="E14" s="49" t="s">
        <v>24</v>
      </c>
      <c r="F14" s="48" t="s">
        <v>25</v>
      </c>
      <c r="G14" s="50">
        <v>66.650000000000006</v>
      </c>
      <c r="H14" s="50">
        <v>53.622</v>
      </c>
      <c r="I14" s="50">
        <v>66.584000000000003</v>
      </c>
      <c r="J14" s="50">
        <v>10.2697</v>
      </c>
      <c r="K14" s="50">
        <v>9.0793999999999997</v>
      </c>
      <c r="L14" s="50">
        <v>8.0820000000000007</v>
      </c>
      <c r="M14" s="50">
        <v>5.2019000000000002</v>
      </c>
      <c r="N14" s="50">
        <v>3.7773000000000003</v>
      </c>
      <c r="O14" s="50">
        <v>2.8742999999999999</v>
      </c>
      <c r="P14" s="50">
        <v>2.9736000000000002</v>
      </c>
      <c r="Q14" s="50">
        <v>3.3992000000000004</v>
      </c>
      <c r="R14" s="50">
        <v>3.9744999999999999</v>
      </c>
      <c r="S14" s="50">
        <v>7.1882999999999999</v>
      </c>
      <c r="T14" s="50">
        <v>10.6431</v>
      </c>
      <c r="U14" s="50">
        <v>11.1058</v>
      </c>
      <c r="V14" s="51">
        <f>SUM(J14:U14)</f>
        <v>78.569100000000006</v>
      </c>
      <c r="W14" s="52"/>
    </row>
    <row r="15" spans="1:23" s="19" customFormat="1" ht="22.5" x14ac:dyDescent="0.15">
      <c r="A15" s="20" t="s">
        <v>26</v>
      </c>
      <c r="B15" s="16" t="s">
        <v>27</v>
      </c>
      <c r="C15" s="17"/>
      <c r="D15" s="48">
        <v>2</v>
      </c>
      <c r="E15" s="49" t="s">
        <v>28</v>
      </c>
      <c r="F15" s="48" t="s">
        <v>25</v>
      </c>
      <c r="G15" s="53">
        <f t="shared" ref="G15:U15" si="2">SUM(G16:G17)</f>
        <v>7.7050000000000001</v>
      </c>
      <c r="H15" s="53">
        <f t="shared" si="2"/>
        <v>2.4159999999999999</v>
      </c>
      <c r="I15" s="53">
        <f t="shared" si="2"/>
        <v>6.1609999999999996</v>
      </c>
      <c r="J15" s="53">
        <f t="shared" si="2"/>
        <v>0.4627</v>
      </c>
      <c r="K15" s="53">
        <f t="shared" si="2"/>
        <v>0.40910000000000002</v>
      </c>
      <c r="L15" s="53">
        <f t="shared" si="2"/>
        <v>0.36414259199999999</v>
      </c>
      <c r="M15" s="53">
        <f t="shared" si="2"/>
        <v>0.2344</v>
      </c>
      <c r="N15" s="53">
        <f t="shared" si="2"/>
        <v>0.17019999999999999</v>
      </c>
      <c r="O15" s="53">
        <f t="shared" si="2"/>
        <v>0.1295</v>
      </c>
      <c r="P15" s="53">
        <f t="shared" si="2"/>
        <v>0.13400000000000001</v>
      </c>
      <c r="Q15" s="53">
        <f t="shared" si="2"/>
        <v>0.1532</v>
      </c>
      <c r="R15" s="53">
        <f t="shared" si="2"/>
        <v>0.17899999999999999</v>
      </c>
      <c r="S15" s="53">
        <f t="shared" si="2"/>
        <v>0.32390000000000002</v>
      </c>
      <c r="T15" s="53">
        <f t="shared" si="2"/>
        <v>0.47949999999999998</v>
      </c>
      <c r="U15" s="53">
        <f t="shared" si="2"/>
        <v>0.50039999999999996</v>
      </c>
      <c r="V15" s="51">
        <f>SUM(J15:U15)</f>
        <v>3.5400425919999994</v>
      </c>
      <c r="W15" s="52"/>
    </row>
    <row r="16" spans="1:23" s="19" customFormat="1" ht="11.25" x14ac:dyDescent="0.15">
      <c r="A16" s="20" t="s">
        <v>29</v>
      </c>
      <c r="B16" s="16" t="s">
        <v>30</v>
      </c>
      <c r="C16" s="17"/>
      <c r="D16" s="48" t="s">
        <v>31</v>
      </c>
      <c r="E16" s="54" t="s">
        <v>30</v>
      </c>
      <c r="F16" s="48" t="s">
        <v>25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1">
        <f>SUM(J16:U16)</f>
        <v>0</v>
      </c>
      <c r="W16" s="52"/>
    </row>
    <row r="17" spans="1:23" ht="22.5" x14ac:dyDescent="0.2">
      <c r="A17" s="20" t="s">
        <v>32</v>
      </c>
      <c r="B17" s="16" t="s">
        <v>33</v>
      </c>
      <c r="D17" s="48" t="s">
        <v>34</v>
      </c>
      <c r="E17" s="54" t="s">
        <v>33</v>
      </c>
      <c r="F17" s="48" t="s">
        <v>25</v>
      </c>
      <c r="G17" s="55">
        <v>7.7050000000000001</v>
      </c>
      <c r="H17" s="55">
        <v>2.4159999999999999</v>
      </c>
      <c r="I17" s="55">
        <v>6.1609999999999996</v>
      </c>
      <c r="J17" s="55">
        <v>0.4627</v>
      </c>
      <c r="K17" s="55">
        <v>0.40910000000000002</v>
      </c>
      <c r="L17" s="55">
        <v>0.36414259199999999</v>
      </c>
      <c r="M17" s="55">
        <v>0.2344</v>
      </c>
      <c r="N17" s="55">
        <v>0.17019999999999999</v>
      </c>
      <c r="O17" s="55">
        <v>0.1295</v>
      </c>
      <c r="P17" s="55">
        <v>0.13400000000000001</v>
      </c>
      <c r="Q17" s="55">
        <v>0.1532</v>
      </c>
      <c r="R17" s="55">
        <v>0.17899999999999999</v>
      </c>
      <c r="S17" s="55">
        <v>0.32390000000000002</v>
      </c>
      <c r="T17" s="55">
        <v>0.47949999999999998</v>
      </c>
      <c r="U17" s="55">
        <v>0.50039999999999996</v>
      </c>
      <c r="V17" s="51">
        <f>SUM(J17:U17)</f>
        <v>3.5400425919999994</v>
      </c>
      <c r="W17" s="52"/>
    </row>
    <row r="18" spans="1:23" x14ac:dyDescent="0.2">
      <c r="A18" s="20" t="s">
        <v>35</v>
      </c>
      <c r="B18" s="16" t="s">
        <v>36</v>
      </c>
      <c r="D18" s="48">
        <v>3</v>
      </c>
      <c r="E18" s="57" t="s">
        <v>37</v>
      </c>
      <c r="F18" s="58" t="s">
        <v>38</v>
      </c>
      <c r="G18" s="53">
        <f t="shared" ref="G18:V18" si="3">IF(G14=0,0,G15/G14*100)</f>
        <v>11.56039009752438</v>
      </c>
      <c r="H18" s="53">
        <f t="shared" si="3"/>
        <v>4.5056133676476078</v>
      </c>
      <c r="I18" s="53">
        <f t="shared" si="3"/>
        <v>9.2529736873723394</v>
      </c>
      <c r="J18" s="53">
        <f t="shared" si="3"/>
        <v>4.5054870152000541</v>
      </c>
      <c r="K18" s="53">
        <f t="shared" si="3"/>
        <v>4.5058043483049541</v>
      </c>
      <c r="L18" s="53">
        <f t="shared" si="3"/>
        <v>4.5055999999999994</v>
      </c>
      <c r="M18" s="53">
        <f t="shared" si="3"/>
        <v>4.5060458678559758</v>
      </c>
      <c r="N18" s="53">
        <f t="shared" si="3"/>
        <v>4.5058639769147275</v>
      </c>
      <c r="O18" s="53">
        <f t="shared" si="3"/>
        <v>4.5054448039522663</v>
      </c>
      <c r="P18" s="53">
        <f t="shared" si="3"/>
        <v>4.5063223029324719</v>
      </c>
      <c r="Q18" s="53">
        <f t="shared" si="3"/>
        <v>4.5069428100729576</v>
      </c>
      <c r="R18" s="53">
        <f t="shared" si="3"/>
        <v>4.5037111586363068</v>
      </c>
      <c r="S18" s="53">
        <f t="shared" si="3"/>
        <v>4.5059332526466624</v>
      </c>
      <c r="T18" s="53">
        <f t="shared" si="3"/>
        <v>4.5052663227818961</v>
      </c>
      <c r="U18" s="53">
        <f t="shared" si="3"/>
        <v>4.5057537502926399</v>
      </c>
      <c r="V18" s="53">
        <f t="shared" si="3"/>
        <v>4.5056422843076973</v>
      </c>
      <c r="W18" s="59"/>
    </row>
    <row r="19" spans="1:23" x14ac:dyDescent="0.2">
      <c r="A19" s="20" t="s">
        <v>39</v>
      </c>
      <c r="B19" s="16" t="s">
        <v>40</v>
      </c>
      <c r="D19" s="48">
        <v>4</v>
      </c>
      <c r="E19" s="57" t="s">
        <v>41</v>
      </c>
      <c r="F19" s="48" t="s">
        <v>25</v>
      </c>
      <c r="G19" s="53">
        <f t="shared" ref="G19:U19" si="4">G14-G15</f>
        <v>58.945000000000007</v>
      </c>
      <c r="H19" s="53">
        <f t="shared" si="4"/>
        <v>51.206000000000003</v>
      </c>
      <c r="I19" s="53">
        <f t="shared" si="4"/>
        <v>60.423000000000002</v>
      </c>
      <c r="J19" s="53">
        <f t="shared" si="4"/>
        <v>9.8070000000000004</v>
      </c>
      <c r="K19" s="53">
        <f t="shared" si="4"/>
        <v>8.6702999999999992</v>
      </c>
      <c r="L19" s="53">
        <f t="shared" si="4"/>
        <v>7.7178574080000004</v>
      </c>
      <c r="M19" s="53">
        <f t="shared" si="4"/>
        <v>4.9675000000000002</v>
      </c>
      <c r="N19" s="53">
        <f t="shared" si="4"/>
        <v>3.6071000000000004</v>
      </c>
      <c r="O19" s="53">
        <f t="shared" si="4"/>
        <v>2.7447999999999997</v>
      </c>
      <c r="P19" s="53">
        <f t="shared" si="4"/>
        <v>2.8396000000000003</v>
      </c>
      <c r="Q19" s="53">
        <f t="shared" si="4"/>
        <v>3.2460000000000004</v>
      </c>
      <c r="R19" s="53">
        <f t="shared" si="4"/>
        <v>3.7955000000000001</v>
      </c>
      <c r="S19" s="53">
        <f t="shared" si="4"/>
        <v>6.8643999999999998</v>
      </c>
      <c r="T19" s="53">
        <f t="shared" si="4"/>
        <v>10.163600000000001</v>
      </c>
      <c r="U19" s="53">
        <f t="shared" si="4"/>
        <v>10.605399999999999</v>
      </c>
      <c r="V19" s="51">
        <f>SUM(J19:U19)</f>
        <v>75.029057408</v>
      </c>
      <c r="W19" s="52"/>
    </row>
    <row r="20" spans="1:23" x14ac:dyDescent="0.2">
      <c r="A20" s="20" t="s">
        <v>42</v>
      </c>
      <c r="B20" s="16" t="s">
        <v>43</v>
      </c>
      <c r="D20" s="48" t="s">
        <v>44</v>
      </c>
      <c r="E20" s="60" t="s">
        <v>43</v>
      </c>
      <c r="F20" s="48" t="s">
        <v>25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1">
        <f>SUM(J20:U20)</f>
        <v>0</v>
      </c>
      <c r="W20" s="52"/>
    </row>
    <row r="21" spans="1:23" ht="22.5" x14ac:dyDescent="0.2">
      <c r="A21" s="20" t="s">
        <v>45</v>
      </c>
      <c r="B21" s="16" t="s">
        <v>46</v>
      </c>
      <c r="D21" s="48" t="s">
        <v>47</v>
      </c>
      <c r="E21" s="60" t="s">
        <v>46</v>
      </c>
      <c r="F21" s="48" t="s">
        <v>25</v>
      </c>
      <c r="G21" s="55">
        <v>58.945000000000007</v>
      </c>
      <c r="H21" s="55">
        <v>51.206000000000003</v>
      </c>
      <c r="I21" s="55">
        <v>60.423000000000002</v>
      </c>
      <c r="J21" s="55">
        <v>9.8070000000000004</v>
      </c>
      <c r="K21" s="55">
        <v>8.6702999999999992</v>
      </c>
      <c r="L21" s="55">
        <v>7.7179000000000002</v>
      </c>
      <c r="M21" s="55">
        <v>4.9675000000000002</v>
      </c>
      <c r="N21" s="55">
        <v>3.6071</v>
      </c>
      <c r="O21" s="55">
        <v>2.7448000000000001</v>
      </c>
      <c r="P21" s="55">
        <v>2.8395999999999999</v>
      </c>
      <c r="Q21" s="55">
        <v>3.246</v>
      </c>
      <c r="R21" s="55">
        <v>3.7955000000000001</v>
      </c>
      <c r="S21" s="55">
        <v>6.8643999999999998</v>
      </c>
      <c r="T21" s="55">
        <v>10.163600000000001</v>
      </c>
      <c r="U21" s="55">
        <v>10.605399999999999</v>
      </c>
      <c r="V21" s="51">
        <f>SUM(J21:U21)</f>
        <v>75.0291</v>
      </c>
      <c r="W21" s="52"/>
    </row>
    <row r="22" spans="1:23" x14ac:dyDescent="0.2">
      <c r="A22" s="20"/>
      <c r="B22" s="16"/>
      <c r="D22" s="61"/>
      <c r="E22" s="61" t="s">
        <v>48</v>
      </c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</row>
    <row r="23" spans="1:23" ht="11.25" customHeight="1" x14ac:dyDescent="0.2">
      <c r="A23" s="20" t="s">
        <v>49</v>
      </c>
      <c r="B23" s="16" t="s">
        <v>23</v>
      </c>
      <c r="D23" s="48" t="s">
        <v>50</v>
      </c>
      <c r="E23" s="49" t="s">
        <v>24</v>
      </c>
      <c r="F23" s="48" t="s">
        <v>51</v>
      </c>
      <c r="G23" s="50">
        <v>14.489699999999999</v>
      </c>
      <c r="H23" s="50">
        <v>11.657400000000001</v>
      </c>
      <c r="I23" s="50">
        <v>12.657400000000001</v>
      </c>
      <c r="J23" s="50">
        <v>14.743600000000001</v>
      </c>
      <c r="K23" s="50">
        <v>14.0885</v>
      </c>
      <c r="L23" s="50">
        <v>13.981199999999999</v>
      </c>
      <c r="M23" s="50">
        <v>13.103400000000001</v>
      </c>
      <c r="N23" s="50">
        <v>13.0992</v>
      </c>
      <c r="O23" s="50">
        <v>11.8239</v>
      </c>
      <c r="P23" s="50">
        <v>11.8239</v>
      </c>
      <c r="Q23" s="50">
        <v>13.0992</v>
      </c>
      <c r="R23" s="50">
        <v>13.103400000000001</v>
      </c>
      <c r="S23" s="50">
        <v>13.981199999999999</v>
      </c>
      <c r="T23" s="50">
        <v>14.0885</v>
      </c>
      <c r="U23" s="50">
        <v>14.743600000000001</v>
      </c>
      <c r="V23" s="51">
        <f>SUM(J23:U23)/12</f>
        <v>13.4733</v>
      </c>
      <c r="W23" s="52"/>
    </row>
    <row r="24" spans="1:23" ht="22.5" x14ac:dyDescent="0.2">
      <c r="A24" s="20" t="s">
        <v>52</v>
      </c>
      <c r="B24" s="16" t="s">
        <v>27</v>
      </c>
      <c r="D24" s="48" t="s">
        <v>53</v>
      </c>
      <c r="E24" s="49" t="s">
        <v>28</v>
      </c>
      <c r="F24" s="48" t="s">
        <v>51</v>
      </c>
      <c r="G24" s="53">
        <f t="shared" ref="G24:V24" si="5">SUM(G25:G26)</f>
        <v>1.6751</v>
      </c>
      <c r="H24" s="53">
        <f t="shared" si="5"/>
        <v>0.66249999999999998</v>
      </c>
      <c r="I24" s="53">
        <f t="shared" si="5"/>
        <v>1.2809999999999999</v>
      </c>
      <c r="J24" s="53">
        <f t="shared" si="5"/>
        <v>0.71240000000000003</v>
      </c>
      <c r="K24" s="53">
        <f t="shared" si="5"/>
        <v>0.71240000000000003</v>
      </c>
      <c r="L24" s="53">
        <f t="shared" si="5"/>
        <v>0.68059999999999998</v>
      </c>
      <c r="M24" s="53">
        <f t="shared" si="5"/>
        <v>0.6754</v>
      </c>
      <c r="N24" s="53">
        <f t="shared" si="5"/>
        <v>0.6331</v>
      </c>
      <c r="O24" s="53">
        <f t="shared" si="5"/>
        <v>0.63290000000000002</v>
      </c>
      <c r="P24" s="53">
        <f t="shared" si="5"/>
        <v>0.57130000000000003</v>
      </c>
      <c r="Q24" s="53">
        <f t="shared" si="5"/>
        <v>0.57130000000000003</v>
      </c>
      <c r="R24" s="53">
        <f t="shared" si="5"/>
        <v>0.63290000000000002</v>
      </c>
      <c r="S24" s="53">
        <f t="shared" si="5"/>
        <v>0.6331</v>
      </c>
      <c r="T24" s="53">
        <f t="shared" si="5"/>
        <v>0.67549999999999999</v>
      </c>
      <c r="U24" s="53">
        <f t="shared" si="5"/>
        <v>0.68069999999999997</v>
      </c>
      <c r="V24" s="53">
        <f t="shared" si="5"/>
        <v>0.65096666666666669</v>
      </c>
      <c r="W24" s="59"/>
    </row>
    <row r="25" spans="1:23" x14ac:dyDescent="0.2">
      <c r="A25" s="20" t="s">
        <v>54</v>
      </c>
      <c r="B25" s="16" t="s">
        <v>30</v>
      </c>
      <c r="D25" s="48" t="s">
        <v>55</v>
      </c>
      <c r="E25" s="54" t="s">
        <v>30</v>
      </c>
      <c r="F25" s="48" t="s">
        <v>51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1">
        <f>SUM(J25:U25)/12</f>
        <v>0</v>
      </c>
      <c r="W25" s="52"/>
    </row>
    <row r="26" spans="1:23" ht="22.5" x14ac:dyDescent="0.2">
      <c r="A26" s="20" t="s">
        <v>56</v>
      </c>
      <c r="B26" s="16" t="s">
        <v>33</v>
      </c>
      <c r="D26" s="48" t="s">
        <v>57</v>
      </c>
      <c r="E26" s="54" t="s">
        <v>33</v>
      </c>
      <c r="F26" s="48" t="s">
        <v>51</v>
      </c>
      <c r="G26" s="55">
        <v>1.6751</v>
      </c>
      <c r="H26" s="55">
        <v>0.66249999999999998</v>
      </c>
      <c r="I26" s="55">
        <v>1.2809999999999999</v>
      </c>
      <c r="J26" s="55">
        <v>0.71240000000000003</v>
      </c>
      <c r="K26" s="55">
        <v>0.71240000000000003</v>
      </c>
      <c r="L26" s="55">
        <v>0.68059999999999998</v>
      </c>
      <c r="M26" s="55">
        <v>0.6754</v>
      </c>
      <c r="N26" s="55">
        <v>0.6331</v>
      </c>
      <c r="O26" s="55">
        <v>0.63290000000000002</v>
      </c>
      <c r="P26" s="55">
        <v>0.57130000000000003</v>
      </c>
      <c r="Q26" s="55">
        <v>0.57130000000000003</v>
      </c>
      <c r="R26" s="55">
        <v>0.63290000000000002</v>
      </c>
      <c r="S26" s="55">
        <v>0.6331</v>
      </c>
      <c r="T26" s="55">
        <v>0.67549999999999999</v>
      </c>
      <c r="U26" s="55">
        <v>0.68069999999999997</v>
      </c>
      <c r="V26" s="51">
        <f>SUM(J26:U26)/12</f>
        <v>0.65096666666666669</v>
      </c>
      <c r="W26" s="52"/>
    </row>
    <row r="27" spans="1:23" x14ac:dyDescent="0.2">
      <c r="A27" s="20" t="s">
        <v>58</v>
      </c>
      <c r="B27" s="16" t="s">
        <v>36</v>
      </c>
      <c r="D27" s="48" t="s">
        <v>59</v>
      </c>
      <c r="E27" s="57" t="s">
        <v>37</v>
      </c>
      <c r="F27" s="58" t="s">
        <v>38</v>
      </c>
      <c r="G27" s="53">
        <f t="shared" ref="G27:V27" si="6">IF(G23=0,0,G24/G23*100)</f>
        <v>11.560625823861088</v>
      </c>
      <c r="H27" s="53">
        <f t="shared" si="6"/>
        <v>5.6830854221352958</v>
      </c>
      <c r="I27" s="53">
        <f t="shared" si="6"/>
        <v>10.120561884747262</v>
      </c>
      <c r="J27" s="53">
        <f t="shared" si="6"/>
        <v>4.8319270734420359</v>
      </c>
      <c r="K27" s="53">
        <f t="shared" si="6"/>
        <v>5.056606452070838</v>
      </c>
      <c r="L27" s="53">
        <f t="shared" si="6"/>
        <v>4.8679655537435984</v>
      </c>
      <c r="M27" s="53">
        <f t="shared" si="6"/>
        <v>5.1543874109009877</v>
      </c>
      <c r="N27" s="53">
        <f t="shared" si="6"/>
        <v>4.8331195798216688</v>
      </c>
      <c r="O27" s="53">
        <f t="shared" si="6"/>
        <v>5.3527178003873512</v>
      </c>
      <c r="P27" s="53">
        <f t="shared" si="6"/>
        <v>4.8317391046947291</v>
      </c>
      <c r="Q27" s="53">
        <f t="shared" si="6"/>
        <v>4.3613350433614269</v>
      </c>
      <c r="R27" s="53">
        <f t="shared" si="6"/>
        <v>4.8300441106888288</v>
      </c>
      <c r="S27" s="53">
        <f t="shared" si="6"/>
        <v>4.5282236145681347</v>
      </c>
      <c r="T27" s="53">
        <f t="shared" si="6"/>
        <v>4.7946907051850802</v>
      </c>
      <c r="U27" s="53">
        <f t="shared" si="6"/>
        <v>4.6169185273610243</v>
      </c>
      <c r="V27" s="53">
        <f t="shared" si="6"/>
        <v>4.8315310032929322</v>
      </c>
      <c r="W27" s="59"/>
    </row>
    <row r="28" spans="1:23" x14ac:dyDescent="0.2">
      <c r="A28" s="20" t="s">
        <v>60</v>
      </c>
      <c r="B28" s="16" t="s">
        <v>40</v>
      </c>
      <c r="D28" s="48" t="s">
        <v>61</v>
      </c>
      <c r="E28" s="57" t="s">
        <v>62</v>
      </c>
      <c r="F28" s="48" t="s">
        <v>51</v>
      </c>
      <c r="G28" s="53">
        <f t="shared" ref="G28:U28" si="7">G23-G24</f>
        <v>12.814599999999999</v>
      </c>
      <c r="H28" s="53">
        <f t="shared" si="7"/>
        <v>10.994900000000001</v>
      </c>
      <c r="I28" s="53">
        <f t="shared" si="7"/>
        <v>11.3764</v>
      </c>
      <c r="J28" s="53">
        <f t="shared" si="7"/>
        <v>14.0312</v>
      </c>
      <c r="K28" s="53">
        <f t="shared" si="7"/>
        <v>13.376099999999999</v>
      </c>
      <c r="L28" s="53">
        <f t="shared" si="7"/>
        <v>13.300599999999999</v>
      </c>
      <c r="M28" s="53">
        <f t="shared" si="7"/>
        <v>12.428000000000001</v>
      </c>
      <c r="N28" s="53">
        <f t="shared" si="7"/>
        <v>12.466099999999999</v>
      </c>
      <c r="O28" s="53">
        <f t="shared" si="7"/>
        <v>11.191000000000001</v>
      </c>
      <c r="P28" s="53">
        <f t="shared" si="7"/>
        <v>11.252599999999999</v>
      </c>
      <c r="Q28" s="53">
        <f t="shared" si="7"/>
        <v>12.527899999999999</v>
      </c>
      <c r="R28" s="53">
        <f t="shared" si="7"/>
        <v>12.470500000000001</v>
      </c>
      <c r="S28" s="53">
        <f t="shared" si="7"/>
        <v>13.348099999999999</v>
      </c>
      <c r="T28" s="53">
        <f t="shared" si="7"/>
        <v>13.413</v>
      </c>
      <c r="U28" s="53">
        <f t="shared" si="7"/>
        <v>14.062900000000001</v>
      </c>
      <c r="V28" s="51">
        <f>SUM(J28:U28)/12</f>
        <v>12.822333333333335</v>
      </c>
      <c r="W28" s="52"/>
    </row>
    <row r="29" spans="1:23" x14ac:dyDescent="0.2">
      <c r="A29" s="20" t="s">
        <v>63</v>
      </c>
      <c r="B29" s="16" t="s">
        <v>43</v>
      </c>
      <c r="D29" s="48" t="s">
        <v>64</v>
      </c>
      <c r="E29" s="60" t="s">
        <v>43</v>
      </c>
      <c r="F29" s="48" t="s">
        <v>51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1">
        <f>SUM(J29:U29)/12</f>
        <v>0</v>
      </c>
      <c r="W29" s="52"/>
    </row>
    <row r="30" spans="1:23" ht="22.5" x14ac:dyDescent="0.2">
      <c r="A30" s="20" t="s">
        <v>65</v>
      </c>
      <c r="B30" s="16" t="s">
        <v>46</v>
      </c>
      <c r="D30" s="48" t="s">
        <v>66</v>
      </c>
      <c r="E30" s="60" t="s">
        <v>46</v>
      </c>
      <c r="F30" s="48" t="s">
        <v>51</v>
      </c>
      <c r="G30" s="55">
        <v>12.8146</v>
      </c>
      <c r="H30" s="55">
        <v>10.994900000000001</v>
      </c>
      <c r="I30" s="55">
        <v>11.3764</v>
      </c>
      <c r="J30" s="55">
        <v>14.0312</v>
      </c>
      <c r="K30" s="55">
        <v>13.376099999999999</v>
      </c>
      <c r="L30" s="55">
        <v>13.300599999999999</v>
      </c>
      <c r="M30" s="55">
        <v>12.428000000000001</v>
      </c>
      <c r="N30" s="55">
        <v>12.466100000000001</v>
      </c>
      <c r="O30" s="55">
        <v>11.191000000000001</v>
      </c>
      <c r="P30" s="55">
        <v>11.252599999999999</v>
      </c>
      <c r="Q30" s="55">
        <v>12.527895353031552</v>
      </c>
      <c r="R30" s="55">
        <v>12.470475683017524</v>
      </c>
      <c r="S30" s="55">
        <v>13.348072748324464</v>
      </c>
      <c r="T30" s="55">
        <v>13.412959397475007</v>
      </c>
      <c r="U30" s="55">
        <v>14.062874899245175</v>
      </c>
      <c r="V30" s="51">
        <f>SUM(J30:U30)/12</f>
        <v>12.822323173424477</v>
      </c>
      <c r="W30" s="52"/>
    </row>
    <row r="31" spans="1:23" x14ac:dyDescent="0.2">
      <c r="A31" s="20" t="s">
        <v>67</v>
      </c>
      <c r="B31" s="16" t="s">
        <v>68</v>
      </c>
      <c r="D31" s="48" t="s">
        <v>69</v>
      </c>
      <c r="E31" s="49" t="s">
        <v>70</v>
      </c>
      <c r="F31" s="58" t="s">
        <v>51</v>
      </c>
      <c r="G31" s="53">
        <f t="shared" ref="G31:V31" si="8">SUM(G32:G33)</f>
        <v>12.814629999999999</v>
      </c>
      <c r="H31" s="53">
        <f t="shared" si="8"/>
        <v>10.994900000000001</v>
      </c>
      <c r="I31" s="53">
        <f t="shared" si="8"/>
        <v>11.3764</v>
      </c>
      <c r="J31" s="53">
        <f t="shared" si="8"/>
        <v>14.031221918906281</v>
      </c>
      <c r="K31" s="53">
        <f t="shared" si="8"/>
        <v>13.37612191890628</v>
      </c>
      <c r="L31" s="53">
        <f t="shared" si="8"/>
        <v>13.300474899245174</v>
      </c>
      <c r="M31" s="53">
        <f t="shared" si="8"/>
        <v>12.427859397475007</v>
      </c>
      <c r="N31" s="53">
        <f t="shared" si="8"/>
        <v>12.466072748324464</v>
      </c>
      <c r="O31" s="53">
        <f t="shared" si="8"/>
        <v>11.190975683017523</v>
      </c>
      <c r="P31" s="53">
        <f t="shared" si="8"/>
        <v>11.252595353031552</v>
      </c>
      <c r="Q31" s="53">
        <f t="shared" si="8"/>
        <v>12.527895353031552</v>
      </c>
      <c r="R31" s="53">
        <f t="shared" si="8"/>
        <v>12.470475683017524</v>
      </c>
      <c r="S31" s="53">
        <f t="shared" si="8"/>
        <v>13.348072748324464</v>
      </c>
      <c r="T31" s="53">
        <f t="shared" si="8"/>
        <v>13.412959397475007</v>
      </c>
      <c r="U31" s="53">
        <f t="shared" si="8"/>
        <v>14.062874899245175</v>
      </c>
      <c r="V31" s="53">
        <f t="shared" si="8"/>
        <v>12.8223</v>
      </c>
      <c r="W31" s="59"/>
    </row>
    <row r="32" spans="1:23" x14ac:dyDescent="0.2">
      <c r="A32" s="20" t="s">
        <v>71</v>
      </c>
      <c r="B32" s="16" t="s">
        <v>30</v>
      </c>
      <c r="D32" s="48" t="s">
        <v>72</v>
      </c>
      <c r="E32" s="54" t="s">
        <v>30</v>
      </c>
      <c r="F32" s="58" t="s">
        <v>51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1">
        <f>SUM(J32:U32)/12</f>
        <v>0</v>
      </c>
      <c r="W32" s="52"/>
    </row>
    <row r="33" spans="1:23" ht="12" customHeight="1" x14ac:dyDescent="0.2">
      <c r="A33" s="20" t="s">
        <v>73</v>
      </c>
      <c r="B33" s="16" t="s">
        <v>74</v>
      </c>
      <c r="D33" s="48" t="s">
        <v>75</v>
      </c>
      <c r="E33" s="64" t="str">
        <f>"сторонних потребителей (субабонентов)"&amp;IF(regionException_flag = 1, ", в т.ч.","")</f>
        <v>сторонних потребителей (субабонентов)</v>
      </c>
      <c r="F33" s="58" t="s">
        <v>51</v>
      </c>
      <c r="G33" s="53">
        <f>[1]Субабоненты!H13</f>
        <v>12.814629999999999</v>
      </c>
      <c r="H33" s="53">
        <f>[1]Субабоненты!I13</f>
        <v>10.994900000000001</v>
      </c>
      <c r="I33" s="53">
        <f>[1]Субабоненты!J13</f>
        <v>11.3764</v>
      </c>
      <c r="J33" s="53">
        <f>[1]Субабоненты!K13</f>
        <v>14.031221918906281</v>
      </c>
      <c r="K33" s="53">
        <f>[1]Субабоненты!L13</f>
        <v>13.37612191890628</v>
      </c>
      <c r="L33" s="53">
        <f>[1]Субабоненты!M13</f>
        <v>13.300474899245174</v>
      </c>
      <c r="M33" s="53">
        <f>[1]Субабоненты!N13</f>
        <v>12.427859397475007</v>
      </c>
      <c r="N33" s="53">
        <f>[1]Субабоненты!O13</f>
        <v>12.466072748324464</v>
      </c>
      <c r="O33" s="53">
        <f>[1]Субабоненты!P13</f>
        <v>11.190975683017523</v>
      </c>
      <c r="P33" s="53">
        <f>[1]Субабоненты!Q13</f>
        <v>11.252595353031552</v>
      </c>
      <c r="Q33" s="53">
        <f>[1]Субабоненты!R13</f>
        <v>12.527895353031552</v>
      </c>
      <c r="R33" s="53">
        <f>[1]Субабоненты!S13</f>
        <v>12.470475683017524</v>
      </c>
      <c r="S33" s="53">
        <f>[1]Субабоненты!T13</f>
        <v>13.348072748324464</v>
      </c>
      <c r="T33" s="53">
        <f>[1]Субабоненты!U13</f>
        <v>13.412959397475007</v>
      </c>
      <c r="U33" s="53">
        <f>[1]Субабоненты!V13</f>
        <v>14.062874899245175</v>
      </c>
      <c r="V33" s="53">
        <f>[1]Субабоненты!W13</f>
        <v>12.8223</v>
      </c>
      <c r="W33" s="59"/>
    </row>
    <row r="34" spans="1:23" s="69" customFormat="1" ht="15" hidden="1" x14ac:dyDescent="0.2">
      <c r="A34" s="65"/>
      <c r="B34" s="5"/>
      <c r="C34" s="66"/>
      <c r="D34" s="67"/>
      <c r="E34" s="68"/>
      <c r="F34" s="37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2"/>
      <c r="W34" s="52"/>
    </row>
    <row r="35" spans="1:23" ht="15" x14ac:dyDescent="0.2">
      <c r="A35" s="20"/>
      <c r="B35" s="16"/>
      <c r="D35" s="70" t="s">
        <v>76</v>
      </c>
      <c r="E35" s="71"/>
      <c r="F35" s="72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  <c r="W35" s="74"/>
    </row>
    <row r="36" spans="1:23" ht="14.25" customHeight="1" x14ac:dyDescent="0.2">
      <c r="A36" s="20"/>
      <c r="B36" s="16"/>
      <c r="D36" s="48">
        <v>2</v>
      </c>
      <c r="E36" s="64" t="s">
        <v>77</v>
      </c>
      <c r="F36" s="48" t="s">
        <v>25</v>
      </c>
      <c r="G36" s="53"/>
      <c r="H36" s="53"/>
      <c r="I36" s="53"/>
      <c r="J36" s="53">
        <v>0.46310000000000001</v>
      </c>
      <c r="K36" s="53">
        <v>0.40949999999999998</v>
      </c>
      <c r="L36" s="53">
        <v>0.36449999999999999</v>
      </c>
      <c r="M36" s="53">
        <v>0.2346</v>
      </c>
      <c r="N36" s="53">
        <v>0.1704</v>
      </c>
      <c r="O36" s="53">
        <v>0.12959999999999999</v>
      </c>
      <c r="P36" s="53">
        <v>0.1341</v>
      </c>
      <c r="Q36" s="53">
        <v>0.15329999999999999</v>
      </c>
      <c r="R36" s="53">
        <v>0.1792</v>
      </c>
      <c r="S36" s="53">
        <v>0.32419999999999999</v>
      </c>
      <c r="T36" s="53">
        <v>0.48</v>
      </c>
      <c r="U36" s="53">
        <v>0.50090000000000001</v>
      </c>
      <c r="V36" s="51">
        <f>SUM(J36:U36)</f>
        <v>3.5433999999999997</v>
      </c>
      <c r="W36" s="75"/>
    </row>
    <row r="37" spans="1:23" ht="15" x14ac:dyDescent="0.2">
      <c r="A37" s="20"/>
      <c r="B37" s="16"/>
      <c r="D37" s="48">
        <v>6</v>
      </c>
      <c r="E37" s="64" t="s">
        <v>78</v>
      </c>
      <c r="F37" s="48" t="s">
        <v>51</v>
      </c>
      <c r="G37" s="53"/>
      <c r="H37" s="53"/>
      <c r="I37" s="53"/>
      <c r="J37" s="53">
        <v>0.95309999999999995</v>
      </c>
      <c r="K37" s="53">
        <v>0.8427</v>
      </c>
      <c r="L37" s="53">
        <v>0.75009999999999999</v>
      </c>
      <c r="M37" s="53">
        <v>0.48280000000000001</v>
      </c>
      <c r="N37" s="53">
        <v>0.35060000000000002</v>
      </c>
      <c r="O37" s="53">
        <v>0.26669999999999999</v>
      </c>
      <c r="P37" s="53">
        <v>0.27600000000000002</v>
      </c>
      <c r="Q37" s="53">
        <v>0.31559999999999999</v>
      </c>
      <c r="R37" s="53">
        <v>0.36870000000000003</v>
      </c>
      <c r="S37" s="53">
        <v>0.66720000000000002</v>
      </c>
      <c r="T37" s="53">
        <v>0.98770000000000002</v>
      </c>
      <c r="U37" s="53">
        <v>1.0306999999999999</v>
      </c>
      <c r="V37" s="51">
        <f>SUM(J37:U37)/12</f>
        <v>0.6076583333333333</v>
      </c>
      <c r="W37" s="75"/>
    </row>
    <row r="38" spans="1:23" ht="15" x14ac:dyDescent="0.2">
      <c r="A38" s="20"/>
      <c r="B38" s="16"/>
      <c r="D38" s="70" t="s">
        <v>79</v>
      </c>
      <c r="E38" s="71"/>
      <c r="F38" s="72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  <c r="W38" s="74"/>
    </row>
    <row r="39" spans="1:23" ht="12" customHeight="1" x14ac:dyDescent="0.2">
      <c r="A39" s="20"/>
      <c r="B39" s="16"/>
      <c r="D39" s="48">
        <v>2</v>
      </c>
      <c r="E39" s="64" t="s">
        <v>77</v>
      </c>
      <c r="F39" s="48" t="s">
        <v>25</v>
      </c>
      <c r="G39" s="53"/>
      <c r="H39" s="53"/>
      <c r="I39" s="53"/>
      <c r="J39" s="53">
        <v>0.46310000000000001</v>
      </c>
      <c r="K39" s="53">
        <v>0.40949999999999998</v>
      </c>
      <c r="L39" s="53">
        <v>0.36449999999999999</v>
      </c>
      <c r="M39" s="53">
        <v>0.2346</v>
      </c>
      <c r="N39" s="53">
        <v>0.1704</v>
      </c>
      <c r="O39" s="53">
        <v>0.12959999999999999</v>
      </c>
      <c r="P39" s="53">
        <v>0.1341</v>
      </c>
      <c r="Q39" s="53">
        <v>0.15329999999999999</v>
      </c>
      <c r="R39" s="53">
        <v>0.1792</v>
      </c>
      <c r="S39" s="53">
        <v>0.32419999999999999</v>
      </c>
      <c r="T39" s="53">
        <v>0.48</v>
      </c>
      <c r="U39" s="53">
        <v>0.50090000000000001</v>
      </c>
      <c r="V39" s="51">
        <f>SUM(J39:U39)</f>
        <v>3.5433999999999997</v>
      </c>
      <c r="W39" s="75"/>
    </row>
    <row r="40" spans="1:23" ht="15" x14ac:dyDescent="0.2">
      <c r="A40" s="20"/>
      <c r="B40" s="16"/>
      <c r="D40" s="48">
        <v>6</v>
      </c>
      <c r="E40" s="64" t="s">
        <v>78</v>
      </c>
      <c r="F40" s="48" t="s">
        <v>51</v>
      </c>
      <c r="G40" s="53"/>
      <c r="H40" s="53"/>
      <c r="I40" s="53"/>
      <c r="J40" s="53">
        <v>0.95309999999999995</v>
      </c>
      <c r="K40" s="53">
        <v>0.8427</v>
      </c>
      <c r="L40" s="53">
        <v>0.75009999999999999</v>
      </c>
      <c r="M40" s="53">
        <v>0.48280000000000001</v>
      </c>
      <c r="N40" s="53">
        <v>0.35060000000000002</v>
      </c>
      <c r="O40" s="53">
        <v>0.26669999999999999</v>
      </c>
      <c r="P40" s="53">
        <v>0.27600000000000002</v>
      </c>
      <c r="Q40" s="53">
        <v>0.31559999999999999</v>
      </c>
      <c r="R40" s="53">
        <v>0.36870000000000003</v>
      </c>
      <c r="S40" s="53">
        <v>0.66720000000000002</v>
      </c>
      <c r="T40" s="53">
        <v>0.98770000000000002</v>
      </c>
      <c r="U40" s="53">
        <v>1.0306999999999999</v>
      </c>
      <c r="V40" s="51">
        <f>SUM(J40:U40)/12</f>
        <v>0.6076583333333333</v>
      </c>
      <c r="W40" s="75"/>
    </row>
    <row r="41" spans="1:23" x14ac:dyDescent="0.2">
      <c r="A41" s="20"/>
      <c r="B41" s="16"/>
      <c r="E41" s="76"/>
    </row>
    <row r="42" spans="1:23" ht="20.25" customHeight="1" x14ac:dyDescent="0.2">
      <c r="A42" s="20"/>
      <c r="B42" s="16"/>
      <c r="D42" s="77" t="s">
        <v>80</v>
      </c>
      <c r="E42" s="77"/>
      <c r="F42" s="77"/>
      <c r="G42" s="77"/>
      <c r="H42" s="78"/>
      <c r="I42" s="78"/>
      <c r="J42" s="78"/>
      <c r="M42" s="79"/>
      <c r="N42" s="79"/>
      <c r="O42" s="79"/>
      <c r="P42" s="79"/>
    </row>
    <row r="43" spans="1:23" x14ac:dyDescent="0.2">
      <c r="A43" s="20"/>
      <c r="B43" s="16"/>
      <c r="E43" s="80"/>
      <c r="F43" s="81"/>
      <c r="G43" s="82"/>
      <c r="H43" s="82"/>
      <c r="I43" s="82"/>
      <c r="J43" s="82"/>
    </row>
    <row r="44" spans="1:23" ht="19.5" customHeight="1" x14ac:dyDescent="0.2">
      <c r="A44" s="20"/>
      <c r="B44" s="16"/>
      <c r="D44" s="77" t="s">
        <v>81</v>
      </c>
      <c r="E44" s="77"/>
      <c r="F44" s="77"/>
      <c r="G44" s="77"/>
      <c r="H44" s="77"/>
      <c r="I44" s="77"/>
      <c r="J44" s="77"/>
      <c r="K44" s="77"/>
      <c r="M44" s="79"/>
      <c r="N44" s="79"/>
      <c r="O44" s="79"/>
      <c r="P44" s="79"/>
    </row>
    <row r="45" spans="1:23" x14ac:dyDescent="0.2">
      <c r="D45" s="85"/>
      <c r="E45" s="85"/>
      <c r="F45" s="85"/>
      <c r="G45" s="85"/>
      <c r="H45" s="86"/>
      <c r="I45" s="86"/>
      <c r="J45" s="86"/>
    </row>
    <row r="46" spans="1:23" x14ac:dyDescent="0.2">
      <c r="E46" s="87"/>
    </row>
  </sheetData>
  <sheetProtection password="BC0D" sheet="1" objects="1" scenarios="1" formatColumns="0" formatRows="0" autoFilter="0"/>
  <mergeCells count="6">
    <mergeCell ref="D8:J8"/>
    <mergeCell ref="D42:G42"/>
    <mergeCell ref="M42:P42"/>
    <mergeCell ref="D44:K44"/>
    <mergeCell ref="M44:P44"/>
    <mergeCell ref="D45:G45"/>
  </mergeCells>
  <dataValidations count="1">
    <dataValidation type="decimal" allowBlank="1" showInputMessage="1" showErrorMessage="1" sqref="W38 W27:W35 G27:V40 G12:W12 G14:W26">
      <formula1>0</formula1>
      <formula2>1000000000000000</formula2>
    </dataValidation>
  </dataValidations>
  <pageMargins left="0.78740157480314965" right="0.78740157480314965" top="0.98425196850393704" bottom="0.98425196850393704" header="0.51181102362204722" footer="0.51181102362204722"/>
  <pageSetup paperSize="9" scale="4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3.1</vt:lpstr>
      <vt:lpstr>deleteRow_1</vt:lpstr>
      <vt:lpstr>f31_rek_fas_range</vt:lpstr>
    </vt:vector>
  </TitlesOfParts>
  <Company>URB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</dc:creator>
  <cp:lastModifiedBy>Антонов</cp:lastModifiedBy>
  <dcterms:created xsi:type="dcterms:W3CDTF">2020-06-16T11:04:51Z</dcterms:created>
  <dcterms:modified xsi:type="dcterms:W3CDTF">2020-06-16T11:24:48Z</dcterms:modified>
</cp:coreProperties>
</file>