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8800" windowHeight="12240"/>
  </bookViews>
  <sheets>
    <sheet name="Опл. потерь ЭЭ 2018" sheetId="4" r:id="rId1"/>
    <sheet name="Оплата потерь ЭЭ 2019 " sheetId="3" r:id="rId2"/>
    <sheet name="Оплата потерь ЭЭ 2020" sheetId="5" r:id="rId3"/>
    <sheet name="Данные бух." sheetId="6" r:id="rId4"/>
  </sheets>
  <definedNames>
    <definedName name="_xlnm.Print_Area" localSheetId="1">'Оплата потерь ЭЭ 2019 '!$A$1:$P$50</definedName>
  </definedNames>
  <calcPr calcId="145621"/>
</workbook>
</file>

<file path=xl/calcChain.xml><?xml version="1.0" encoding="utf-8"?>
<calcChain xmlns="http://schemas.openxmlformats.org/spreadsheetml/2006/main">
  <c r="D18" i="4" l="1"/>
  <c r="E18" i="4"/>
  <c r="F18" i="4"/>
  <c r="G18" i="4"/>
  <c r="H18" i="4"/>
  <c r="I18" i="4"/>
  <c r="J18" i="4"/>
  <c r="K18" i="4"/>
  <c r="L18" i="4"/>
  <c r="M18" i="4"/>
  <c r="N18" i="4"/>
  <c r="C18" i="4"/>
  <c r="O17" i="4"/>
  <c r="E50" i="3"/>
  <c r="F50" i="3"/>
  <c r="G50" i="3"/>
  <c r="H50" i="3"/>
  <c r="I50" i="3"/>
  <c r="J50" i="3"/>
  <c r="K50" i="3"/>
  <c r="L50" i="3"/>
  <c r="M50" i="3"/>
  <c r="N50" i="3"/>
  <c r="O50" i="3"/>
  <c r="D50" i="3"/>
  <c r="P49" i="3"/>
  <c r="P50" i="3"/>
  <c r="R44" i="3"/>
  <c r="R43" i="3"/>
  <c r="O18" i="4" l="1"/>
  <c r="I48" i="5"/>
  <c r="I50" i="5"/>
  <c r="I52" i="5" s="1"/>
  <c r="G49" i="5"/>
  <c r="G51" i="5"/>
  <c r="I13" i="6"/>
  <c r="C15" i="6" s="1"/>
  <c r="D15" i="6" s="1"/>
  <c r="D16" i="6" s="1"/>
  <c r="D17" i="6" s="1"/>
  <c r="D18" i="6" s="1"/>
  <c r="I18" i="6" s="1"/>
  <c r="C9" i="6"/>
  <c r="D9" i="6" s="1"/>
  <c r="D10" i="6" s="1"/>
  <c r="D11" i="6" s="1"/>
  <c r="D12" i="6" s="1"/>
  <c r="D13" i="6" s="1"/>
  <c r="I7" i="6"/>
  <c r="D5" i="6"/>
  <c r="D6" i="6" s="1"/>
  <c r="D7" i="6" s="1"/>
  <c r="D4" i="6"/>
  <c r="G50" i="5" l="1"/>
  <c r="G52" i="5" s="1"/>
  <c r="N12" i="3" l="1"/>
  <c r="N11" i="3"/>
  <c r="O11" i="3"/>
  <c r="M11" i="3"/>
  <c r="G11" i="5"/>
  <c r="F11" i="5"/>
  <c r="E11" i="5"/>
  <c r="D11" i="5"/>
  <c r="G58" i="5" l="1"/>
  <c r="I41" i="5"/>
  <c r="G41" i="5" s="1"/>
  <c r="I39" i="5"/>
  <c r="G42" i="5" l="1"/>
  <c r="U17" i="5"/>
  <c r="G40" i="5" l="1"/>
  <c r="I30" i="5"/>
  <c r="G31" i="5" s="1"/>
  <c r="N8" i="3" l="1"/>
  <c r="O8" i="3"/>
  <c r="G43" i="5" l="1"/>
  <c r="I43" i="5"/>
  <c r="G34" i="5"/>
  <c r="S17" i="5" s="1"/>
  <c r="G32" i="5"/>
  <c r="U15" i="5"/>
  <c r="G33" i="5" l="1"/>
  <c r="I33" i="5" l="1"/>
  <c r="I35" i="5" s="1"/>
  <c r="G35" i="5"/>
  <c r="O47" i="3" l="1"/>
  <c r="I16" i="5" l="1"/>
  <c r="I18" i="5" s="1"/>
  <c r="I14" i="5"/>
  <c r="S13" i="5" s="1"/>
  <c r="G16" i="5" l="1"/>
  <c r="G15" i="5"/>
  <c r="G17" i="5"/>
  <c r="O59" i="5"/>
  <c r="N59" i="5"/>
  <c r="M59" i="5"/>
  <c r="L59" i="5"/>
  <c r="K59" i="5"/>
  <c r="J59" i="5"/>
  <c r="I59" i="5"/>
  <c r="H59" i="5"/>
  <c r="G59" i="5"/>
  <c r="F59" i="5"/>
  <c r="E59" i="5"/>
  <c r="D59" i="5"/>
  <c r="N58" i="5"/>
  <c r="M58" i="5"/>
  <c r="L58" i="5"/>
  <c r="K58" i="5"/>
  <c r="J58" i="5"/>
  <c r="I58" i="5"/>
  <c r="H58" i="5"/>
  <c r="F58" i="5"/>
  <c r="E58" i="5"/>
  <c r="D58" i="5"/>
  <c r="P57" i="5"/>
  <c r="P56" i="5"/>
  <c r="L8" i="5"/>
  <c r="K8" i="5"/>
  <c r="J8" i="5"/>
  <c r="I8" i="5"/>
  <c r="H8" i="5"/>
  <c r="G8" i="5"/>
  <c r="F8" i="5"/>
  <c r="E8" i="5"/>
  <c r="D8" i="5"/>
  <c r="P6" i="5"/>
  <c r="G18" i="5" l="1"/>
  <c r="I24" i="5"/>
  <c r="I21" i="5"/>
  <c r="I22" i="5" s="1"/>
  <c r="P58" i="5"/>
  <c r="P59" i="5"/>
  <c r="M8" i="5"/>
  <c r="P7" i="5"/>
  <c r="O8" i="5"/>
  <c r="P8" i="5" s="1"/>
  <c r="I26" i="5" l="1"/>
  <c r="G24" i="5"/>
  <c r="G26" i="5" s="1"/>
  <c r="G23" i="5"/>
  <c r="G25" i="5"/>
  <c r="S15" i="5" s="1"/>
  <c r="S18" i="5" s="1"/>
  <c r="S31" i="3"/>
  <c r="X25" i="3" l="1"/>
  <c r="R25" i="3"/>
  <c r="G25" i="3"/>
  <c r="S30" i="3"/>
  <c r="X20" i="3" s="1"/>
  <c r="R26" i="3" l="1"/>
  <c r="G27" i="3"/>
  <c r="G28" i="3" s="1"/>
  <c r="B25" i="3"/>
  <c r="G21" i="3" l="1"/>
  <c r="G23" i="3" s="1"/>
  <c r="R32" i="3"/>
  <c r="G16" i="3"/>
  <c r="X27" i="3" l="1"/>
  <c r="G22" i="3"/>
  <c r="S29" i="3"/>
  <c r="X13" i="3" s="1"/>
  <c r="X26" i="3" s="1"/>
  <c r="X28" i="3" s="1"/>
  <c r="R21" i="3" l="1"/>
  <c r="R16" i="3"/>
  <c r="O48" i="3" l="1"/>
  <c r="M48" i="3"/>
  <c r="L48" i="3"/>
  <c r="K48" i="3"/>
  <c r="J48" i="3"/>
  <c r="I48" i="3"/>
  <c r="H48" i="3"/>
  <c r="G48" i="3"/>
  <c r="F48" i="3"/>
  <c r="E48" i="3"/>
  <c r="D48" i="3"/>
  <c r="M47" i="3"/>
  <c r="L47" i="3"/>
  <c r="K47" i="3"/>
  <c r="J47" i="3"/>
  <c r="I47" i="3"/>
  <c r="H47" i="3"/>
  <c r="G47" i="3"/>
  <c r="F47" i="3"/>
  <c r="E47" i="3"/>
  <c r="D47" i="3"/>
  <c r="N48" i="3"/>
  <c r="P45" i="3"/>
  <c r="M14" i="4"/>
  <c r="P48" i="3" l="1"/>
  <c r="N47" i="3"/>
  <c r="P47" i="3" s="1"/>
  <c r="P46" i="3"/>
  <c r="D16" i="4"/>
  <c r="E16" i="4"/>
  <c r="F16" i="4"/>
  <c r="G16" i="4"/>
  <c r="H16" i="4"/>
  <c r="I16" i="4"/>
  <c r="J16" i="4"/>
  <c r="K16" i="4"/>
  <c r="L16" i="4"/>
  <c r="M16" i="4"/>
  <c r="N16" i="4"/>
  <c r="C16" i="4"/>
  <c r="D15" i="4"/>
  <c r="E15" i="4"/>
  <c r="F15" i="4"/>
  <c r="G15" i="4"/>
  <c r="H15" i="4"/>
  <c r="I15" i="4"/>
  <c r="J15" i="4"/>
  <c r="K15" i="4"/>
  <c r="L15" i="4"/>
  <c r="M15" i="4"/>
  <c r="N15" i="4"/>
  <c r="C15" i="4"/>
  <c r="O14" i="4"/>
  <c r="O13" i="4"/>
  <c r="O16" i="4" l="1"/>
  <c r="O15" i="4"/>
  <c r="O6" i="4"/>
  <c r="O5" i="4"/>
  <c r="P6" i="3" l="1"/>
  <c r="E8" i="3" l="1"/>
  <c r="F8" i="3"/>
  <c r="G8" i="3"/>
  <c r="H8" i="3"/>
  <c r="I8" i="3"/>
  <c r="J8" i="3"/>
  <c r="K8" i="3"/>
  <c r="L8" i="3"/>
  <c r="M8" i="3"/>
  <c r="D8" i="3"/>
  <c r="P8" i="3" l="1"/>
  <c r="P7" i="3"/>
</calcChain>
</file>

<file path=xl/sharedStrings.xml><?xml version="1.0" encoding="utf-8"?>
<sst xmlns="http://schemas.openxmlformats.org/spreadsheetml/2006/main" count="323" uniqueCount="94">
  <si>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</si>
  <si>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</si>
  <si>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</si>
  <si>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</si>
  <si>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</si>
  <si>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</si>
  <si>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</si>
  <si>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</si>
  <si>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</si>
  <si>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</si>
  <si>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</si>
  <si>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</si>
  <si>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Ед. изм</t>
  </si>
  <si>
    <t>Ведомость расчетов по Договору 66-398 от 26.01.2017 г. между ООО ЭнергоСтандарт, ПАО "Мосэнергосбыт", ПАО "МОЭСК".</t>
  </si>
  <si>
    <t>Оплата потерь ЭЭ в МЭС:</t>
  </si>
  <si>
    <t>руб</t>
  </si>
  <si>
    <t>Итоги за 2018</t>
  </si>
  <si>
    <t>Оплачено потерь ЭнергоСтандартом</t>
  </si>
  <si>
    <t>Задолженность ЭнергоСтандарта перед МЭС</t>
  </si>
  <si>
    <t>Итоги за 2019</t>
  </si>
  <si>
    <t>Декабрь*</t>
  </si>
  <si>
    <t>Примечание* - объем на сумму 1 166 380 руб., просуживается, в связи с тем, что ЭнергоСтандарт не согласился с выставленным объемом потерь МЭС</t>
  </si>
  <si>
    <t>Выставлено МЭС</t>
  </si>
  <si>
    <t xml:space="preserve">объем потребления контейнера  </t>
  </si>
  <si>
    <t xml:space="preserve"> объем потерь по котельным  </t>
  </si>
  <si>
    <t>Пояснения по октябрю 2019 г.</t>
  </si>
  <si>
    <t>Пояснения по ноябрю 2019 г.</t>
  </si>
  <si>
    <t>объем потерь ЭЭ к оплате</t>
  </si>
  <si>
    <t>Декабрь**</t>
  </si>
  <si>
    <t>кВт*ч</t>
  </si>
  <si>
    <t>Поступление в сеть</t>
  </si>
  <si>
    <t>Полезный отпуск</t>
  </si>
  <si>
    <t>Потери</t>
  </si>
  <si>
    <t>%</t>
  </si>
  <si>
    <t>Наименовние показателя</t>
  </si>
  <si>
    <t>Потери ЭЭ за 2018 год</t>
  </si>
  <si>
    <t>Потери ЭЭ за 2019</t>
  </si>
  <si>
    <t>остаток по счету за ЭЭ</t>
  </si>
  <si>
    <t>объем потерь оплач. Савельев за сентябрь</t>
  </si>
  <si>
    <t>оплата потерь ЭС за октябрь</t>
  </si>
  <si>
    <t>Пояснения по декабрю 2019 г.</t>
  </si>
  <si>
    <t>Тариф октябрь</t>
  </si>
  <si>
    <t>Тариф ноябрь</t>
  </si>
  <si>
    <t>Тариф декабрь</t>
  </si>
  <si>
    <t>выставлено в декабре 2019:</t>
  </si>
  <si>
    <t>руб., (оплата объема ЭЭ по тарифу потерь крышных котельных)</t>
  </si>
  <si>
    <t>Расход контейнера за январь 2020 г. - 133 389 кВт*ч</t>
  </si>
  <si>
    <t>Пояснения по январю 2020 г.</t>
  </si>
  <si>
    <t xml:space="preserve">руб., </t>
  </si>
  <si>
    <t>Всего в кВт:</t>
  </si>
  <si>
    <t>Тариф:</t>
  </si>
  <si>
    <t>Оплачивает ИП Савельев</t>
  </si>
  <si>
    <t>Оплачивает ЭнергоСтандарт</t>
  </si>
  <si>
    <t>Итоги за 2020</t>
  </si>
  <si>
    <t>Пояснения по февралю 2020 г.</t>
  </si>
  <si>
    <t>оплата потерь ЭС за январь</t>
  </si>
  <si>
    <t>оплата потерь ЭС за февраль</t>
  </si>
  <si>
    <t>Платежи по договору № 66-398 от 26.01.2017</t>
  </si>
  <si>
    <t>Период</t>
  </si>
  <si>
    <t>Начисление</t>
  </si>
  <si>
    <t>Оплата</t>
  </si>
  <si>
    <t>Задолженность</t>
  </si>
  <si>
    <t>Дата оплаты</t>
  </si>
  <si>
    <t>назначение платежа</t>
  </si>
  <si>
    <t>Сумма платежки</t>
  </si>
  <si>
    <t>Остаток оплаты по платежке</t>
  </si>
  <si>
    <t>Оплата по сч.№Э-ОД-472 от 31,10,19г. за электроэнергию (мощность) за октябрь 2019г. по дог.№66-398000 от 26.01.2017г.  В том числе НДС 20.00% -  90375.29</t>
  </si>
  <si>
    <t>Оплата по сч.№Э-ОД-472 от 31,10,19г. за электроэнергию (мощность) за ноябрь 2019г. по дог.№66-398000 от 26.01.2017г.  В том числе НДС 20.00% -  90375.29</t>
  </si>
  <si>
    <t>Оплата за электроэнергию (мощность) за январь 2020г. в сумме 200 000 руб. 00 коп. по дог.№66-398000 от 26.01.2017г.  В том числе НДС 20.00% -  33333.33</t>
  </si>
  <si>
    <t>Оплата за электроэнергию (мощность) за февраль 2020г. в сумме 200 000 руб. 00 коп. по дог.№66-398000 от 26.01.2017г.  В том числе НДС 20.00% -  33333.33</t>
  </si>
  <si>
    <t>Оплата за электроэнергию (мощность) за январь 2020г. по дог.№66-398000 от 26.01.2017г. Счет №Э-ОД-8 от 31,01,2020  В том числе НДС 20.00% -  91666.67</t>
  </si>
  <si>
    <t>Итого:</t>
  </si>
  <si>
    <t>Оплачено:</t>
  </si>
  <si>
    <t>Долг:</t>
  </si>
  <si>
    <t>Пояснения по марту 2020 г.</t>
  </si>
  <si>
    <t>спорный объем</t>
  </si>
  <si>
    <t>Пояснения по апрель 2020 г.</t>
  </si>
  <si>
    <t>(протокол разногласий с МЭС)</t>
  </si>
  <si>
    <t>Факт потребления контейнера ИП Савельев</t>
  </si>
  <si>
    <t>Факт потребления контейнера (ИП Савельев)</t>
  </si>
  <si>
    <t>потери</t>
  </si>
  <si>
    <t>котельная</t>
  </si>
  <si>
    <t>Бюджет ДДС</t>
  </si>
  <si>
    <t>котельные</t>
  </si>
  <si>
    <t>Бюджет (потери ЭЭ)</t>
  </si>
  <si>
    <t>Бюджет (потери ЭЭ+котельные)</t>
  </si>
  <si>
    <t>Бюджет (котельные + потери)</t>
  </si>
  <si>
    <t>оплачивать не планировали из за отрицательного результата</t>
  </si>
  <si>
    <t>Оплата задолженности за январь 2019г. в сумме 10 594 руб. 87 коп. по дог.№66-398000 от 26.01.2017г.   В том числе НДС 20.00% -  1765.81 по вх.д.293 от</t>
  </si>
  <si>
    <t>Оплата потерь за декабрь 2019г. по дог.№66-398000 от 26.01.2017г.   В том числе НДС 20.00% -  132723.36 по вх.д.341 от 16.04.2020</t>
  </si>
  <si>
    <t>Пояснения по май 2020 г.</t>
  </si>
  <si>
    <t>Оплата потерь, руб</t>
  </si>
  <si>
    <t>Тариф на компенсацию потерь, руб/кВт*ч</t>
  </si>
  <si>
    <t>Тариф на компенсацию потерь, руб/кВт*ч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</si>
</sst>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2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5" fillId="0" borderId="0" xfId="0" applyNumberFormat="1" applyFont="1"/>
    <xf numFmtId="0" fontId="0" fillId="0" borderId="0" xfId="0" applyAlignment="1">
      <alignment horizontal="left" wrapText="1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2" fontId="0" fillId="0" borderId="1" xfId="0" applyNumberFormat="1" applyBorder="1"/>
    <xf numFmtId="3" fontId="0" fillId="3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0" xfId="0" applyFill="1"/>
    <xf numFmtId="3" fontId="0" fillId="0" borderId="2" xfId="0" applyNumberFormat="1" applyFill="1" applyBorder="1" applyAlignment="1">
      <alignment horizontal="right"/>
    </xf>
    <xf numFmtId="0" fontId="0" fillId="0" borderId="0" xfId="0" applyFill="1" applyBorder="1"/>
    <xf numFmtId="3" fontId="0" fillId="0" borderId="1" xfId="0" applyNumberFormat="1" applyBorder="1"/>
    <xf numFmtId="0" fontId="0" fillId="0" borderId="1" xfId="0" applyBorder="1"/>
    <xf numFmtId="3" fontId="5" fillId="0" borderId="1" xfId="0" applyNumberFormat="1" applyFont="1" applyBorder="1"/>
    <xf numFmtId="0" fontId="5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4" borderId="0" xfId="0" applyFill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7" fillId="0" borderId="0" xfId="0" applyFont="1" applyAlignment="1">
      <alignment horizontal="left" wrapText="1"/>
    </xf>
    <xf numFmtId="3" fontId="7" fillId="0" borderId="0" xfId="0" applyNumberFormat="1" applyFont="1"/>
    <xf numFmtId="164" fontId="7" fillId="0" borderId="0" xfId="0" applyNumberFormat="1" applyFont="1"/>
    <xf numFmtId="3" fontId="6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0" fillId="0" borderId="0" xfId="0" applyNumberFormat="1" applyFont="1" applyFill="1" applyAlignment="1">
      <alignment horizontal="right"/>
    </xf>
    <xf numFmtId="0" fontId="0" fillId="0" borderId="0" xfId="0" applyFont="1" applyFill="1"/>
    <xf numFmtId="0" fontId="0" fillId="0" borderId="0" xfId="0" applyFill="1" applyAlignment="1">
      <alignment horizontal="left" wrapText="1"/>
    </xf>
    <xf numFmtId="3" fontId="0" fillId="0" borderId="0" xfId="0" applyNumberFormat="1" applyFill="1" applyAlignment="1">
      <alignment horizontal="center"/>
    </xf>
    <xf numFmtId="0" fontId="8" fillId="0" borderId="0" xfId="0" applyFont="1"/>
    <xf numFmtId="0" fontId="0" fillId="0" borderId="0" xfId="0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/>
    <xf numFmtId="0" fontId="9" fillId="0" borderId="1" xfId="0" applyFont="1" applyBorder="1" applyAlignment="1">
      <alignment vertical="top" wrapText="1"/>
    </xf>
    <xf numFmtId="17" fontId="9" fillId="0" borderId="1" xfId="0" applyNumberFormat="1" applyFont="1" applyBorder="1"/>
    <xf numFmtId="2" fontId="9" fillId="0" borderId="1" xfId="0" applyNumberFormat="1" applyFont="1" applyBorder="1"/>
    <xf numFmtId="14" fontId="9" fillId="0" borderId="1" xfId="0" applyNumberFormat="1" applyFont="1" applyBorder="1"/>
    <xf numFmtId="14" fontId="9" fillId="0" borderId="1" xfId="0" applyNumberFormat="1" applyFont="1" applyBorder="1" applyAlignment="1">
      <alignment vertical="top" wrapText="1"/>
    </xf>
    <xf numFmtId="0" fontId="7" fillId="0" borderId="0" xfId="0" applyFont="1"/>
    <xf numFmtId="3" fontId="7" fillId="0" borderId="1" xfId="0" applyNumberFormat="1" applyFont="1" applyBorder="1"/>
    <xf numFmtId="3" fontId="0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0" fontId="5" fillId="0" borderId="0" xfId="0" applyFont="1"/>
    <xf numFmtId="3" fontId="0" fillId="4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4" borderId="0" xfId="0" applyNumberFormat="1" applyFill="1"/>
    <xf numFmtId="0" fontId="0" fillId="0" borderId="0" xfId="0" applyAlignment="1">
      <alignment horizontal="left"/>
    </xf>
    <xf numFmtId="4" fontId="9" fillId="0" borderId="1" xfId="0" applyNumberFormat="1" applyFont="1" applyBorder="1"/>
    <xf numFmtId="17" fontId="9" fillId="5" borderId="1" xfId="0" applyNumberFormat="1" applyFont="1" applyFill="1" applyBorder="1"/>
    <xf numFmtId="4" fontId="9" fillId="5" borderId="1" xfId="0" applyNumberFormat="1" applyFont="1" applyFill="1" applyBorder="1"/>
    <xf numFmtId="0" fontId="9" fillId="5" borderId="1" xfId="0" applyFont="1" applyFill="1" applyBorder="1"/>
    <xf numFmtId="3" fontId="9" fillId="5" borderId="1" xfId="0" applyNumberFormat="1" applyFont="1" applyFill="1" applyBorder="1"/>
    <xf numFmtId="0" fontId="9" fillId="5" borderId="1" xfId="0" applyFont="1" applyFill="1" applyBorder="1" applyAlignment="1">
      <alignment vertical="top" wrapText="1"/>
    </xf>
    <xf numFmtId="14" fontId="9" fillId="5" borderId="1" xfId="0" applyNumberFormat="1" applyFont="1" applyFill="1" applyBorder="1"/>
    <xf numFmtId="14" fontId="9" fillId="5" borderId="1" xfId="0" applyNumberFormat="1" applyFont="1" applyFill="1" applyBorder="1" applyAlignment="1">
      <alignment vertical="top" wrapText="1"/>
    </xf>
    <xf numFmtId="2" fontId="9" fillId="5" borderId="1" xfId="0" applyNumberFormat="1" applyFont="1" applyFill="1" applyBorder="1"/>
    <xf numFmtId="0" fontId="3" fillId="3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view="pageBreakPreview" zoomScale="60" zoomScaleNormal="100" workbookViewId="0">
      <selection activeCell="AJ23" sqref="AJ23"/>
    </sheetView>
  </sheetViews>
  <sheetFormatPr defaultRowHeight="15" x14ac:dyDescent="0.25"/>
  <cols>
    <col min="1" max="1" width="22.28515625" customWidth="1"/>
    <col min="15" max="15" width="11.28515625" customWidth="1"/>
  </cols>
  <sheetData>
    <row r="1" spans="1:17" ht="18.75" x14ac:dyDescent="0.3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7" x14ac:dyDescent="0.25">
      <c r="B2" s="1"/>
      <c r="C2" s="1"/>
      <c r="D2" s="1"/>
      <c r="E2" s="1"/>
      <c r="F2" s="1"/>
    </row>
    <row r="3" spans="1:17" x14ac:dyDescent="0.25">
      <c r="A3" s="85" t="s">
        <v>14</v>
      </c>
      <c r="B3" s="86" t="s">
        <v>12</v>
      </c>
      <c r="C3" s="86">
        <v>2018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5" t="s">
        <v>16</v>
      </c>
    </row>
    <row r="4" spans="1:17" x14ac:dyDescent="0.25">
      <c r="A4" s="85"/>
      <c r="B4" s="86"/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20</v>
      </c>
      <c r="O4" s="85"/>
    </row>
    <row r="5" spans="1:17" ht="26.25" x14ac:dyDescent="0.25">
      <c r="A5" s="8" t="s">
        <v>17</v>
      </c>
      <c r="B5" s="4" t="s">
        <v>15</v>
      </c>
      <c r="C5" s="6">
        <v>0</v>
      </c>
      <c r="D5" s="6">
        <v>0</v>
      </c>
      <c r="E5" s="6">
        <v>80716.95289</v>
      </c>
      <c r="F5" s="6">
        <v>320997</v>
      </c>
      <c r="G5" s="6">
        <v>390629</v>
      </c>
      <c r="H5" s="6">
        <v>457900</v>
      </c>
      <c r="I5" s="6">
        <v>241682</v>
      </c>
      <c r="J5" s="6">
        <v>543892</v>
      </c>
      <c r="K5" s="6">
        <v>0</v>
      </c>
      <c r="L5" s="6">
        <v>0</v>
      </c>
      <c r="M5" s="6">
        <v>459509</v>
      </c>
      <c r="N5" s="6">
        <v>186102</v>
      </c>
      <c r="O5" s="20">
        <f>SUM(C5:N5)</f>
        <v>2681427.9528900003</v>
      </c>
    </row>
    <row r="6" spans="1:17" ht="39" x14ac:dyDescent="0.25">
      <c r="A6" s="8" t="s">
        <v>18</v>
      </c>
      <c r="B6" s="4" t="s">
        <v>15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1166380</v>
      </c>
      <c r="O6" s="20">
        <f>SUM(C6:N6)</f>
        <v>1166380</v>
      </c>
    </row>
    <row r="7" spans="1:17" x14ac:dyDescent="0.25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1"/>
    </row>
    <row r="8" spans="1:17" x14ac:dyDescent="0.25">
      <c r="A8" s="83" t="s">
        <v>21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10" spans="1:17" x14ac:dyDescent="0.25">
      <c r="F10" t="s">
        <v>35</v>
      </c>
    </row>
    <row r="11" spans="1:17" x14ac:dyDescent="0.25">
      <c r="A11" s="85" t="s">
        <v>34</v>
      </c>
      <c r="B11" s="86" t="s">
        <v>12</v>
      </c>
      <c r="C11" s="86">
        <v>2018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5" t="s">
        <v>16</v>
      </c>
    </row>
    <row r="12" spans="1:17" x14ac:dyDescent="0.25">
      <c r="A12" s="85"/>
      <c r="B12" s="86"/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  <c r="I12" s="11" t="s">
        <v>7</v>
      </c>
      <c r="J12" s="11" t="s">
        <v>8</v>
      </c>
      <c r="K12" s="11" t="s">
        <v>9</v>
      </c>
      <c r="L12" s="11" t="s">
        <v>10</v>
      </c>
      <c r="M12" s="11" t="s">
        <v>11</v>
      </c>
      <c r="N12" s="11" t="s">
        <v>0</v>
      </c>
      <c r="O12" s="85"/>
    </row>
    <row r="13" spans="1:17" ht="19.5" customHeight="1" x14ac:dyDescent="0.25">
      <c r="A13" s="8" t="s">
        <v>30</v>
      </c>
      <c r="B13" s="4" t="s">
        <v>29</v>
      </c>
      <c r="C13" s="23">
        <v>5498618</v>
      </c>
      <c r="D13" s="23">
        <v>5392213</v>
      </c>
      <c r="E13" s="23">
        <v>5844156</v>
      </c>
      <c r="F13" s="23">
        <v>4468927</v>
      </c>
      <c r="G13" s="23">
        <v>3831835</v>
      </c>
      <c r="H13" s="23">
        <v>3365048</v>
      </c>
      <c r="I13" s="23">
        <v>3663201</v>
      </c>
      <c r="J13" s="23">
        <v>3537511</v>
      </c>
      <c r="K13" s="23">
        <v>3691578</v>
      </c>
      <c r="L13" s="23">
        <v>4371750</v>
      </c>
      <c r="M13" s="23">
        <v>4721451</v>
      </c>
      <c r="N13" s="23">
        <v>5235520</v>
      </c>
      <c r="O13" s="20">
        <f>SUM(C13:N13)</f>
        <v>53621808</v>
      </c>
    </row>
    <row r="14" spans="1:17" ht="20.25" customHeight="1" x14ac:dyDescent="0.25">
      <c r="A14" s="8" t="s">
        <v>31</v>
      </c>
      <c r="B14" s="4" t="s">
        <v>29</v>
      </c>
      <c r="C14" s="23">
        <v>5103159</v>
      </c>
      <c r="D14" s="23">
        <v>5164609</v>
      </c>
      <c r="E14" s="23">
        <v>5435288</v>
      </c>
      <c r="F14" s="23">
        <v>4358572</v>
      </c>
      <c r="G14" s="23">
        <v>3671687</v>
      </c>
      <c r="H14" s="23">
        <v>3180881</v>
      </c>
      <c r="I14" s="23">
        <v>3574806</v>
      </c>
      <c r="J14" s="23">
        <v>3347001</v>
      </c>
      <c r="K14" s="23">
        <v>3691578</v>
      </c>
      <c r="L14" s="23">
        <v>4371750</v>
      </c>
      <c r="M14" s="23">
        <f>4074868+497999</f>
        <v>4572867</v>
      </c>
      <c r="N14" s="23">
        <v>4761117</v>
      </c>
      <c r="O14" s="20">
        <f>SUM(C14:N14)</f>
        <v>51233315</v>
      </c>
      <c r="P14" s="25"/>
      <c r="Q14" s="25"/>
    </row>
    <row r="15" spans="1:17" ht="18.75" customHeight="1" x14ac:dyDescent="0.25">
      <c r="A15" s="87" t="s">
        <v>32</v>
      </c>
      <c r="B15" s="4" t="s">
        <v>29</v>
      </c>
      <c r="C15" s="23">
        <f>C13-C14</f>
        <v>395459</v>
      </c>
      <c r="D15" s="23">
        <f t="shared" ref="D15:N15" si="0">D13-D14</f>
        <v>227604</v>
      </c>
      <c r="E15" s="23">
        <f t="shared" si="0"/>
        <v>408868</v>
      </c>
      <c r="F15" s="23">
        <f t="shared" si="0"/>
        <v>110355</v>
      </c>
      <c r="G15" s="23">
        <f t="shared" si="0"/>
        <v>160148</v>
      </c>
      <c r="H15" s="23">
        <f t="shared" si="0"/>
        <v>184167</v>
      </c>
      <c r="I15" s="23">
        <f t="shared" si="0"/>
        <v>88395</v>
      </c>
      <c r="J15" s="23">
        <f t="shared" si="0"/>
        <v>190510</v>
      </c>
      <c r="K15" s="23">
        <f t="shared" si="0"/>
        <v>0</v>
      </c>
      <c r="L15" s="23">
        <f t="shared" si="0"/>
        <v>0</v>
      </c>
      <c r="M15" s="23">
        <f t="shared" si="0"/>
        <v>148584</v>
      </c>
      <c r="N15" s="23">
        <f t="shared" si="0"/>
        <v>474403</v>
      </c>
      <c r="O15" s="20">
        <f>SUM(C15:N15)</f>
        <v>2388493</v>
      </c>
      <c r="P15" s="26"/>
      <c r="Q15" s="27"/>
    </row>
    <row r="16" spans="1:17" x14ac:dyDescent="0.25">
      <c r="A16" s="87"/>
      <c r="B16" s="4" t="s">
        <v>33</v>
      </c>
      <c r="C16" s="24">
        <f>100-(C14/C13)*100</f>
        <v>7.1919707824766164</v>
      </c>
      <c r="D16" s="24">
        <f t="shared" ref="D16:N16" si="1">100-(D14/D13)*100</f>
        <v>4.2209756921694321</v>
      </c>
      <c r="E16" s="24">
        <f t="shared" si="1"/>
        <v>6.9961855912128357</v>
      </c>
      <c r="F16" s="24">
        <f t="shared" si="1"/>
        <v>2.4693847091259187</v>
      </c>
      <c r="G16" s="24">
        <f t="shared" si="1"/>
        <v>4.1794075162422217</v>
      </c>
      <c r="H16" s="24">
        <f t="shared" si="1"/>
        <v>5.472938276066202</v>
      </c>
      <c r="I16" s="24">
        <f t="shared" si="1"/>
        <v>2.4130535015687116</v>
      </c>
      <c r="J16" s="24">
        <f t="shared" si="1"/>
        <v>5.3854249499153468</v>
      </c>
      <c r="K16" s="24">
        <f t="shared" si="1"/>
        <v>0</v>
      </c>
      <c r="L16" s="24">
        <f t="shared" si="1"/>
        <v>0</v>
      </c>
      <c r="M16" s="24">
        <f t="shared" si="1"/>
        <v>3.1469986662998224</v>
      </c>
      <c r="N16" s="24">
        <f t="shared" si="1"/>
        <v>9.0612393802334736</v>
      </c>
      <c r="O16" s="22">
        <f>(C16+D16+E16+F16+G16+H16+I16+J16+K16+L16+M16+N16)/12</f>
        <v>4.2114649221092151</v>
      </c>
    </row>
    <row r="17" spans="1:15" ht="45" x14ac:dyDescent="0.25">
      <c r="A17" s="96" t="s">
        <v>93</v>
      </c>
      <c r="B17" s="97"/>
      <c r="C17" s="98">
        <v>0</v>
      </c>
      <c r="D17" s="98">
        <v>0</v>
      </c>
      <c r="E17" s="98">
        <v>2.1562999999999999</v>
      </c>
      <c r="F17" s="98">
        <v>2.4650599999999998</v>
      </c>
      <c r="G17" s="98">
        <v>2.0670999999999999</v>
      </c>
      <c r="H17" s="98">
        <v>2.1070600000000002</v>
      </c>
      <c r="I17" s="98">
        <v>2.2836400000000001</v>
      </c>
      <c r="J17" s="98">
        <v>2.4194300000000002</v>
      </c>
      <c r="K17" s="22">
        <v>0</v>
      </c>
      <c r="L17" s="22">
        <v>2.69</v>
      </c>
      <c r="M17" s="22">
        <v>2.6208399999999998</v>
      </c>
      <c r="N17" s="22">
        <v>2.4163000000000001</v>
      </c>
      <c r="O17" s="22">
        <f>(C17+D17+E17+F17+G17+H17+I17+J17+K17+L17+M17+N17)/12</f>
        <v>1.7688108333333334</v>
      </c>
    </row>
    <row r="18" spans="1:15" x14ac:dyDescent="0.25">
      <c r="A18" s="29" t="s">
        <v>91</v>
      </c>
      <c r="B18" s="97"/>
      <c r="C18" s="99">
        <f>C15*C17</f>
        <v>0</v>
      </c>
      <c r="D18" s="99">
        <f t="shared" ref="D18:N18" si="2">D15*D17</f>
        <v>0</v>
      </c>
      <c r="E18" s="99">
        <f t="shared" si="2"/>
        <v>881642.06839999999</v>
      </c>
      <c r="F18" s="99">
        <f t="shared" si="2"/>
        <v>272031.69629999995</v>
      </c>
      <c r="G18" s="99">
        <f t="shared" si="2"/>
        <v>331041.93079999997</v>
      </c>
      <c r="H18" s="99">
        <f t="shared" si="2"/>
        <v>388050.91902000003</v>
      </c>
      <c r="I18" s="99">
        <f t="shared" si="2"/>
        <v>201862.3578</v>
      </c>
      <c r="J18" s="99">
        <f t="shared" si="2"/>
        <v>460925.60930000001</v>
      </c>
      <c r="K18" s="99">
        <f t="shared" si="2"/>
        <v>0</v>
      </c>
      <c r="L18" s="99">
        <f t="shared" si="2"/>
        <v>0</v>
      </c>
      <c r="M18" s="99">
        <f t="shared" si="2"/>
        <v>389414.89055999997</v>
      </c>
      <c r="N18" s="99">
        <f t="shared" si="2"/>
        <v>1146299.9689</v>
      </c>
      <c r="O18" s="20">
        <f>SUM(C18:N18)</f>
        <v>4071269.4410799993</v>
      </c>
    </row>
  </sheetData>
  <mergeCells count="11">
    <mergeCell ref="A11:A12"/>
    <mergeCell ref="B11:B12"/>
    <mergeCell ref="C11:N11"/>
    <mergeCell ref="O11:O12"/>
    <mergeCell ref="A15:A16"/>
    <mergeCell ref="A8:O8"/>
    <mergeCell ref="A1:O1"/>
    <mergeCell ref="A3:A4"/>
    <mergeCell ref="B3:B4"/>
    <mergeCell ref="C3:N3"/>
    <mergeCell ref="O3:O4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0"/>
  <sheetViews>
    <sheetView view="pageBreakPreview" topLeftCell="A25" zoomScale="60" zoomScaleNormal="100" workbookViewId="0">
      <selection activeCell="B49" sqref="B49:P50"/>
    </sheetView>
  </sheetViews>
  <sheetFormatPr defaultRowHeight="15" x14ac:dyDescent="0.25"/>
  <cols>
    <col min="1" max="1" width="5.140625" customWidth="1"/>
    <col min="2" max="2" width="29.85546875" customWidth="1"/>
    <col min="3" max="3" width="9.42578125" style="1" customWidth="1"/>
    <col min="4" max="4" width="10.42578125" style="1" customWidth="1"/>
    <col min="5" max="5" width="11.85546875" style="1" customWidth="1"/>
    <col min="6" max="6" width="10.42578125" style="1" customWidth="1"/>
    <col min="7" max="7" width="11.85546875" style="1" customWidth="1"/>
    <col min="8" max="8" width="11.85546875" customWidth="1"/>
    <col min="9" max="9" width="11.42578125" customWidth="1"/>
    <col min="10" max="10" width="10.85546875" customWidth="1"/>
    <col min="11" max="11" width="10.42578125" customWidth="1"/>
    <col min="12" max="12" width="10.85546875" customWidth="1"/>
    <col min="13" max="13" width="9.5703125" customWidth="1"/>
    <col min="14" max="14" width="9.7109375" customWidth="1"/>
    <col min="15" max="15" width="11.140625" customWidth="1"/>
    <col min="16" max="16" width="12.5703125" customWidth="1"/>
    <col min="17" max="17" width="8.85546875" customWidth="1"/>
    <col min="18" max="18" width="13.85546875" customWidth="1"/>
    <col min="19" max="19" width="9.42578125" customWidth="1"/>
    <col min="20" max="20" width="9.7109375" customWidth="1"/>
    <col min="21" max="21" width="10.140625" customWidth="1"/>
    <col min="22" max="22" width="10.42578125" customWidth="1"/>
    <col min="23" max="23" width="10.7109375" customWidth="1"/>
    <col min="24" max="24" width="10.5703125" customWidth="1"/>
    <col min="25" max="25" width="9.85546875" customWidth="1"/>
    <col min="26" max="26" width="10.140625" customWidth="1"/>
    <col min="27" max="27" width="11.5703125" customWidth="1"/>
    <col min="28" max="28" width="10.140625" customWidth="1"/>
    <col min="29" max="29" width="9.5703125" customWidth="1"/>
  </cols>
  <sheetData>
    <row r="1" spans="2:27" ht="20.25" customHeight="1" x14ac:dyDescent="0.3">
      <c r="B1" s="84" t="s">
        <v>13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3" spans="2:27" x14ac:dyDescent="0.25">
      <c r="D3" s="2"/>
      <c r="E3" s="2"/>
      <c r="F3" s="2"/>
      <c r="G3"/>
      <c r="R3">
        <v>728456.29999999993</v>
      </c>
    </row>
    <row r="4" spans="2:27" x14ac:dyDescent="0.25">
      <c r="B4" s="89" t="s">
        <v>14</v>
      </c>
      <c r="C4" s="86" t="s">
        <v>12</v>
      </c>
      <c r="D4" s="86">
        <v>2019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5" t="s">
        <v>19</v>
      </c>
    </row>
    <row r="5" spans="2:27" x14ac:dyDescent="0.25">
      <c r="B5" s="89"/>
      <c r="C5" s="86"/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0</v>
      </c>
      <c r="P5" s="85"/>
    </row>
    <row r="6" spans="2:27" x14ac:dyDescent="0.25">
      <c r="B6" s="10" t="s">
        <v>22</v>
      </c>
      <c r="C6" s="4" t="s">
        <v>15</v>
      </c>
      <c r="D6" s="15">
        <v>297203</v>
      </c>
      <c r="E6" s="11">
        <v>0</v>
      </c>
      <c r="F6" s="15">
        <v>622784</v>
      </c>
      <c r="G6" s="15">
        <v>212505</v>
      </c>
      <c r="H6" s="15">
        <v>701419</v>
      </c>
      <c r="I6" s="15">
        <v>119876</v>
      </c>
      <c r="J6" s="15">
        <v>404475</v>
      </c>
      <c r="K6" s="11">
        <v>0</v>
      </c>
      <c r="L6" s="15">
        <v>451143</v>
      </c>
      <c r="M6" s="15">
        <v>1509673.58</v>
      </c>
      <c r="N6" s="15">
        <v>1056013.3799999999</v>
      </c>
      <c r="O6" s="15">
        <v>990881.6</v>
      </c>
      <c r="P6" s="7">
        <f>SUM(D6:O6)</f>
        <v>6365973.5599999996</v>
      </c>
    </row>
    <row r="7" spans="2:27" x14ac:dyDescent="0.25">
      <c r="B7" s="5" t="s">
        <v>17</v>
      </c>
      <c r="C7" s="4" t="s">
        <v>15</v>
      </c>
      <c r="D7" s="6">
        <v>297203</v>
      </c>
      <c r="E7" s="6">
        <v>0</v>
      </c>
      <c r="F7" s="6">
        <v>622784</v>
      </c>
      <c r="G7" s="6">
        <v>212505</v>
      </c>
      <c r="H7" s="6">
        <v>701419</v>
      </c>
      <c r="I7" s="6">
        <v>119876</v>
      </c>
      <c r="J7" s="6">
        <v>404475</v>
      </c>
      <c r="K7" s="6">
        <v>0</v>
      </c>
      <c r="L7" s="6">
        <v>451143</v>
      </c>
      <c r="M7" s="6">
        <v>1509673.58</v>
      </c>
      <c r="N7" s="6">
        <v>1056013.3799999999</v>
      </c>
      <c r="O7" s="6">
        <v>860600.47</v>
      </c>
      <c r="P7" s="7">
        <f>SUM(D7:O7)</f>
        <v>6235692.4299999997</v>
      </c>
    </row>
    <row r="8" spans="2:27" ht="26.25" x14ac:dyDescent="0.25">
      <c r="B8" s="8" t="s">
        <v>18</v>
      </c>
      <c r="C8" s="4" t="s">
        <v>15</v>
      </c>
      <c r="D8" s="6">
        <f>D6-D7</f>
        <v>0</v>
      </c>
      <c r="E8" s="6">
        <f t="shared" ref="E8:O8" si="0">E6-E7</f>
        <v>0</v>
      </c>
      <c r="F8" s="6">
        <f t="shared" si="0"/>
        <v>0</v>
      </c>
      <c r="G8" s="6">
        <f t="shared" si="0"/>
        <v>0</v>
      </c>
      <c r="H8" s="67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7">
        <f t="shared" si="0"/>
        <v>0</v>
      </c>
      <c r="N8" s="67">
        <f t="shared" si="0"/>
        <v>0</v>
      </c>
      <c r="O8" s="67">
        <f t="shared" si="0"/>
        <v>130281.13</v>
      </c>
      <c r="P8" s="7">
        <f>SUM(D8:O8)</f>
        <v>130281.13</v>
      </c>
    </row>
    <row r="9" spans="2:27" x14ac:dyDescent="0.25">
      <c r="B9" s="34" t="s">
        <v>82</v>
      </c>
      <c r="M9" s="72">
        <v>312936</v>
      </c>
      <c r="N9" s="72">
        <v>368160</v>
      </c>
      <c r="O9" s="72">
        <v>368160</v>
      </c>
      <c r="P9" t="s">
        <v>80</v>
      </c>
    </row>
    <row r="10" spans="2:27" ht="15.75" customHeight="1" x14ac:dyDescent="0.25">
      <c r="C10" s="17"/>
      <c r="D10" s="17"/>
      <c r="E10" s="17"/>
      <c r="F10" s="17"/>
      <c r="G10" s="17"/>
      <c r="H10" s="17"/>
      <c r="M10" s="72">
        <v>115865</v>
      </c>
      <c r="N10" s="72">
        <v>131402</v>
      </c>
      <c r="O10" s="72">
        <v>132815</v>
      </c>
      <c r="P10" t="s">
        <v>81</v>
      </c>
      <c r="X10" t="s">
        <v>78</v>
      </c>
    </row>
    <row r="11" spans="2:27" ht="15.75" customHeight="1" x14ac:dyDescent="0.25">
      <c r="B11" s="18" t="s">
        <v>86</v>
      </c>
      <c r="C11" s="49"/>
      <c r="D11" s="49"/>
      <c r="E11" s="49"/>
      <c r="F11" s="49"/>
      <c r="G11" s="49"/>
      <c r="H11" s="49"/>
      <c r="M11" s="72">
        <f>M9+M10</f>
        <v>428801</v>
      </c>
      <c r="N11" s="72">
        <f t="shared" ref="N11:O11" si="1">N9+N10</f>
        <v>499562</v>
      </c>
      <c r="O11" s="72">
        <f t="shared" si="1"/>
        <v>500975</v>
      </c>
    </row>
    <row r="12" spans="2:27" ht="15.75" customHeight="1" x14ac:dyDescent="0.25">
      <c r="B12" s="19" t="s">
        <v>25</v>
      </c>
      <c r="C12" s="17"/>
      <c r="D12" s="17"/>
      <c r="E12" s="17"/>
      <c r="F12" s="17"/>
      <c r="G12" s="17"/>
      <c r="H12" s="17"/>
      <c r="N12" s="43">
        <f>M11+N11</f>
        <v>928363</v>
      </c>
      <c r="O12" s="65" t="s">
        <v>87</v>
      </c>
      <c r="P12" s="65"/>
      <c r="Q12" s="65"/>
      <c r="R12" s="65"/>
      <c r="S12" s="65"/>
    </row>
    <row r="13" spans="2:27" x14ac:dyDescent="0.25">
      <c r="B13" s="16">
        <v>701351</v>
      </c>
      <c r="C13" s="88" t="s">
        <v>24</v>
      </c>
      <c r="D13" s="88"/>
      <c r="E13" s="88"/>
      <c r="F13" s="88"/>
      <c r="G13" s="40">
        <v>380433.53</v>
      </c>
      <c r="H13" s="25" t="s">
        <v>48</v>
      </c>
      <c r="I13" s="25"/>
      <c r="R13" s="30">
        <v>320917.46000000002</v>
      </c>
      <c r="S13" s="31" t="s">
        <v>15</v>
      </c>
      <c r="T13" s="30">
        <v>98760</v>
      </c>
      <c r="U13" s="31" t="s">
        <v>29</v>
      </c>
      <c r="V13" s="29"/>
      <c r="X13" s="66">
        <f>Z13*S29</f>
        <v>409796.90882462543</v>
      </c>
      <c r="Y13" s="29" t="s">
        <v>15</v>
      </c>
      <c r="Z13" s="28">
        <v>126112</v>
      </c>
      <c r="AA13" s="29" t="s">
        <v>29</v>
      </c>
    </row>
    <row r="14" spans="2:27" x14ac:dyDescent="0.25">
      <c r="B14" s="16"/>
      <c r="C14" s="32" t="s">
        <v>38</v>
      </c>
      <c r="D14" s="32"/>
      <c r="E14" s="32"/>
      <c r="F14" s="32"/>
      <c r="G14" s="40">
        <v>266070.87</v>
      </c>
      <c r="H14" s="25" t="s">
        <v>15</v>
      </c>
      <c r="I14" s="25"/>
      <c r="R14" s="30"/>
      <c r="S14" s="31"/>
      <c r="T14" s="30"/>
      <c r="U14" s="31"/>
      <c r="V14" s="29"/>
      <c r="Z14" s="3"/>
    </row>
    <row r="15" spans="2:27" x14ac:dyDescent="0.25">
      <c r="B15" s="16"/>
      <c r="C15" s="32" t="s">
        <v>39</v>
      </c>
      <c r="D15" s="32"/>
      <c r="E15" s="32"/>
      <c r="F15" s="32"/>
      <c r="G15" s="40">
        <v>542251.72</v>
      </c>
      <c r="H15" s="25" t="s">
        <v>15</v>
      </c>
      <c r="I15" s="25"/>
      <c r="R15" s="30"/>
      <c r="S15" s="31"/>
      <c r="T15" s="30"/>
      <c r="U15" s="31"/>
      <c r="V15" s="29"/>
      <c r="Z15" s="3"/>
    </row>
    <row r="16" spans="2:27" x14ac:dyDescent="0.25">
      <c r="C16" s="88" t="s">
        <v>23</v>
      </c>
      <c r="D16" s="88"/>
      <c r="E16" s="88"/>
      <c r="F16" s="88"/>
      <c r="G16" s="41">
        <f>R13</f>
        <v>320917.46000000002</v>
      </c>
      <c r="H16" s="25" t="s">
        <v>15</v>
      </c>
      <c r="I16" s="40"/>
      <c r="R16" s="28">
        <f>M6-M7-G13-R13</f>
        <v>-701350.99</v>
      </c>
      <c r="S16" s="29" t="s">
        <v>15</v>
      </c>
      <c r="T16" s="29" t="s">
        <v>37</v>
      </c>
      <c r="U16" s="29"/>
      <c r="V16" s="29"/>
      <c r="Z16" s="3"/>
    </row>
    <row r="17" spans="2:27" x14ac:dyDescent="0.25">
      <c r="C17" s="88" t="s">
        <v>27</v>
      </c>
      <c r="D17" s="88"/>
      <c r="E17" s="88"/>
      <c r="F17" s="88"/>
      <c r="G17" s="41">
        <v>0</v>
      </c>
      <c r="H17" s="25" t="s">
        <v>15</v>
      </c>
      <c r="I17" s="25"/>
      <c r="R17" s="29"/>
      <c r="S17" s="29"/>
      <c r="T17" s="29"/>
      <c r="U17" s="29"/>
      <c r="V17" s="29"/>
      <c r="Z17" s="3"/>
    </row>
    <row r="18" spans="2:27" x14ac:dyDescent="0.25">
      <c r="C18" s="32"/>
      <c r="D18" s="32"/>
      <c r="E18" s="32"/>
      <c r="F18" s="32"/>
      <c r="G18" s="51"/>
      <c r="H18" s="52"/>
      <c r="I18" s="52"/>
      <c r="R18" s="29"/>
      <c r="S18" s="29"/>
      <c r="T18" s="29"/>
      <c r="U18" s="29"/>
      <c r="V18" s="29"/>
      <c r="Z18" s="3"/>
    </row>
    <row r="19" spans="2:27" x14ac:dyDescent="0.25">
      <c r="B19" s="19" t="s">
        <v>26</v>
      </c>
      <c r="C19" s="17"/>
      <c r="D19" s="17"/>
      <c r="E19" s="17"/>
      <c r="F19" s="17"/>
      <c r="G19" s="53"/>
      <c r="H19" s="53"/>
      <c r="I19" s="25"/>
      <c r="R19" s="29"/>
      <c r="S19" s="29"/>
      <c r="T19" s="29"/>
      <c r="U19" s="29"/>
      <c r="V19" s="29"/>
      <c r="Z19" s="3"/>
    </row>
    <row r="20" spans="2:27" x14ac:dyDescent="0.25">
      <c r="B20" s="16">
        <v>967421.8600000001</v>
      </c>
      <c r="C20" s="88" t="s">
        <v>24</v>
      </c>
      <c r="D20" s="88"/>
      <c r="E20" s="88"/>
      <c r="F20" s="88"/>
      <c r="G20" s="40">
        <v>187444.7</v>
      </c>
      <c r="H20" s="25" t="s">
        <v>48</v>
      </c>
      <c r="I20" s="25"/>
      <c r="R20" s="28">
        <v>140112.38</v>
      </c>
      <c r="S20" s="29" t="s">
        <v>15</v>
      </c>
      <c r="T20" s="28">
        <v>46392</v>
      </c>
      <c r="U20" s="29" t="s">
        <v>29</v>
      </c>
      <c r="V20" s="29"/>
      <c r="X20" s="66">
        <f>Z20*S30</f>
        <v>412013.51266597689</v>
      </c>
      <c r="Y20" s="29" t="s">
        <v>15</v>
      </c>
      <c r="Z20" s="28">
        <v>136420</v>
      </c>
      <c r="AA20" s="29" t="s">
        <v>29</v>
      </c>
    </row>
    <row r="21" spans="2:27" x14ac:dyDescent="0.25">
      <c r="C21" s="88" t="s">
        <v>23</v>
      </c>
      <c r="D21" s="88"/>
      <c r="E21" s="88"/>
      <c r="F21" s="88"/>
      <c r="G21" s="41">
        <f>R20</f>
        <v>140112.38</v>
      </c>
      <c r="H21" s="25" t="s">
        <v>15</v>
      </c>
      <c r="I21" s="40"/>
      <c r="R21" s="28">
        <f>N6-G20-R20</f>
        <v>728456.29999999993</v>
      </c>
      <c r="S21" s="29" t="s">
        <v>15</v>
      </c>
      <c r="T21" s="29" t="s">
        <v>37</v>
      </c>
      <c r="U21" s="29"/>
      <c r="V21" s="29"/>
    </row>
    <row r="22" spans="2:27" x14ac:dyDescent="0.25">
      <c r="C22" s="88" t="s">
        <v>27</v>
      </c>
      <c r="D22" s="88"/>
      <c r="E22" s="88"/>
      <c r="F22" s="88"/>
      <c r="G22" s="41">
        <f>N6-G20-G21</f>
        <v>728456.29999999993</v>
      </c>
      <c r="H22" s="25" t="s">
        <v>15</v>
      </c>
      <c r="I22" s="25"/>
      <c r="K22" s="3"/>
    </row>
    <row r="23" spans="2:27" x14ac:dyDescent="0.25">
      <c r="G23" s="54">
        <f>N6-G21</f>
        <v>915900.99999999988</v>
      </c>
      <c r="H23" s="25"/>
      <c r="I23" s="25"/>
    </row>
    <row r="24" spans="2:27" x14ac:dyDescent="0.25">
      <c r="B24" s="19" t="s">
        <v>40</v>
      </c>
      <c r="C24" s="33"/>
      <c r="D24" s="33"/>
      <c r="E24" s="33"/>
      <c r="F24" s="33"/>
      <c r="G24" s="53"/>
      <c r="H24" s="53"/>
      <c r="I24" s="25"/>
      <c r="R24" s="35"/>
      <c r="S24" s="35"/>
      <c r="T24" s="35"/>
      <c r="U24" s="35"/>
      <c r="V24" s="35"/>
    </row>
    <row r="25" spans="2:27" x14ac:dyDescent="0.25">
      <c r="B25" s="16">
        <f>O6</f>
        <v>990881.6</v>
      </c>
      <c r="C25" s="88" t="s">
        <v>24</v>
      </c>
      <c r="D25" s="88"/>
      <c r="E25" s="88"/>
      <c r="F25" s="88"/>
      <c r="G25" s="40">
        <f>S31*N25</f>
        <v>296613.1799018156</v>
      </c>
      <c r="H25" s="25" t="s">
        <v>45</v>
      </c>
      <c r="I25" s="25"/>
      <c r="N25">
        <v>95000</v>
      </c>
      <c r="O25" t="s">
        <v>29</v>
      </c>
      <c r="R25" s="28">
        <f>T25*S31</f>
        <v>140875.64923336759</v>
      </c>
      <c r="S25" s="29" t="s">
        <v>15</v>
      </c>
      <c r="T25" s="28">
        <v>45120</v>
      </c>
      <c r="U25" s="29" t="s">
        <v>29</v>
      </c>
      <c r="V25" s="29"/>
      <c r="X25" s="66">
        <f>Z25*S31</f>
        <v>423875.84529968933</v>
      </c>
      <c r="Y25" s="29" t="s">
        <v>15</v>
      </c>
      <c r="Z25" s="28">
        <v>135760</v>
      </c>
      <c r="AA25" s="29" t="s">
        <v>29</v>
      </c>
    </row>
    <row r="26" spans="2:27" x14ac:dyDescent="0.25">
      <c r="C26" s="88" t="s">
        <v>23</v>
      </c>
      <c r="D26" s="88"/>
      <c r="E26" s="88"/>
      <c r="F26" s="88"/>
      <c r="G26" s="41">
        <v>140876</v>
      </c>
      <c r="H26" s="25" t="s">
        <v>15</v>
      </c>
      <c r="I26" s="40"/>
      <c r="R26" s="28">
        <f>O6-G25-G26</f>
        <v>553392.42009818438</v>
      </c>
      <c r="S26" s="29" t="s">
        <v>15</v>
      </c>
      <c r="T26" s="29" t="s">
        <v>37</v>
      </c>
      <c r="U26" s="29"/>
      <c r="V26" s="29"/>
      <c r="W26" s="65" t="s">
        <v>71</v>
      </c>
      <c r="X26" s="43">
        <f>X13+X20+X25</f>
        <v>1245686.2667902918</v>
      </c>
    </row>
    <row r="27" spans="2:27" x14ac:dyDescent="0.25">
      <c r="C27" s="88" t="s">
        <v>27</v>
      </c>
      <c r="D27" s="88"/>
      <c r="E27" s="88"/>
      <c r="F27" s="88"/>
      <c r="G27" s="41">
        <f>O6-G25-G26</f>
        <v>553392.42009818438</v>
      </c>
      <c r="H27" s="25" t="s">
        <v>15</v>
      </c>
      <c r="I27" s="25"/>
      <c r="R27" s="35"/>
      <c r="S27" s="35"/>
      <c r="T27" s="35"/>
      <c r="U27" s="35"/>
      <c r="V27" s="35"/>
      <c r="W27" s="65" t="s">
        <v>72</v>
      </c>
      <c r="X27" s="43">
        <f>G16+G21+G26</f>
        <v>601905.84000000008</v>
      </c>
    </row>
    <row r="28" spans="2:27" x14ac:dyDescent="0.25">
      <c r="G28" s="54">
        <f>G25+G27</f>
        <v>850005.6</v>
      </c>
      <c r="H28" s="25"/>
      <c r="I28" s="25"/>
      <c r="W28" s="65" t="s">
        <v>73</v>
      </c>
      <c r="X28" s="43">
        <f>X26-X27</f>
        <v>643780.42679029168</v>
      </c>
    </row>
    <row r="29" spans="2:27" x14ac:dyDescent="0.25">
      <c r="R29" t="s">
        <v>41</v>
      </c>
      <c r="S29">
        <f>R13/T13</f>
        <v>3.2494680032401786</v>
      </c>
    </row>
    <row r="30" spans="2:27" x14ac:dyDescent="0.25">
      <c r="R30" t="s">
        <v>42</v>
      </c>
      <c r="S30">
        <f>R20/T20</f>
        <v>3.0201840834626661</v>
      </c>
      <c r="V30" t="s">
        <v>44</v>
      </c>
    </row>
    <row r="31" spans="2:27" x14ac:dyDescent="0.25">
      <c r="R31" t="s">
        <v>43</v>
      </c>
      <c r="S31">
        <f>V31/V32</f>
        <v>3.1222439989664799</v>
      </c>
      <c r="V31">
        <v>990881.6</v>
      </c>
      <c r="W31" t="s">
        <v>15</v>
      </c>
    </row>
    <row r="32" spans="2:27" x14ac:dyDescent="0.25">
      <c r="R32" s="3">
        <f>G13-8739</f>
        <v>371694.53</v>
      </c>
      <c r="V32">
        <v>317362</v>
      </c>
      <c r="W32" t="s">
        <v>29</v>
      </c>
    </row>
    <row r="34" spans="2:19" ht="21.75" customHeight="1" x14ac:dyDescent="0.25"/>
    <row r="35" spans="2:19" ht="18.75" customHeight="1" x14ac:dyDescent="0.25">
      <c r="S35" t="s">
        <v>46</v>
      </c>
    </row>
    <row r="36" spans="2:19" ht="19.5" customHeight="1" x14ac:dyDescent="0.25"/>
    <row r="37" spans="2:19" ht="20.25" customHeight="1" x14ac:dyDescent="0.25"/>
    <row r="38" spans="2:19" ht="18.75" customHeight="1" x14ac:dyDescent="0.25"/>
    <row r="42" spans="2:19" x14ac:dyDescent="0.25">
      <c r="C42"/>
      <c r="D42"/>
      <c r="E42"/>
      <c r="F42" t="s">
        <v>36</v>
      </c>
      <c r="G42"/>
    </row>
    <row r="43" spans="2:19" x14ac:dyDescent="0.25">
      <c r="B43" s="85" t="s">
        <v>34</v>
      </c>
      <c r="C43" s="11" t="s">
        <v>12</v>
      </c>
      <c r="D43" s="90">
        <v>2019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2"/>
      <c r="P43" s="93" t="s">
        <v>19</v>
      </c>
      <c r="R43">
        <f>(S29+S30+S31)/3</f>
        <v>3.1306320285564415</v>
      </c>
    </row>
    <row r="44" spans="2:19" x14ac:dyDescent="0.25">
      <c r="B44" s="85"/>
      <c r="C44" s="11"/>
      <c r="D44" s="11" t="s">
        <v>1</v>
      </c>
      <c r="E44" s="11" t="s">
        <v>2</v>
      </c>
      <c r="F44" s="11" t="s">
        <v>3</v>
      </c>
      <c r="G44" s="11" t="s">
        <v>4</v>
      </c>
      <c r="H44" s="11" t="s">
        <v>5</v>
      </c>
      <c r="I44" s="11" t="s">
        <v>6</v>
      </c>
      <c r="J44" s="11" t="s">
        <v>7</v>
      </c>
      <c r="K44" s="11" t="s">
        <v>8</v>
      </c>
      <c r="L44" s="11" t="s">
        <v>9</v>
      </c>
      <c r="M44" s="11" t="s">
        <v>10</v>
      </c>
      <c r="N44" s="11" t="s">
        <v>11</v>
      </c>
      <c r="O44" s="11" t="s">
        <v>28</v>
      </c>
      <c r="P44" s="94"/>
      <c r="R44" s="3">
        <f>P47*R43</f>
        <v>6955149.8624502467</v>
      </c>
    </row>
    <row r="45" spans="2:19" x14ac:dyDescent="0.25">
      <c r="B45" s="8" t="s">
        <v>30</v>
      </c>
      <c r="C45" s="4" t="s">
        <v>29</v>
      </c>
      <c r="D45" s="23">
        <v>5044961</v>
      </c>
      <c r="E45" s="23">
        <v>4590526</v>
      </c>
      <c r="F45" s="23">
        <v>4874961</v>
      </c>
      <c r="G45" s="23">
        <v>4203132</v>
      </c>
      <c r="H45" s="23">
        <v>3536514</v>
      </c>
      <c r="I45" s="23">
        <v>3547685</v>
      </c>
      <c r="J45" s="23">
        <v>3725525</v>
      </c>
      <c r="K45" s="23">
        <v>3912867</v>
      </c>
      <c r="L45" s="23">
        <v>4319613</v>
      </c>
      <c r="M45" s="23">
        <v>4821655</v>
      </c>
      <c r="N45" s="23">
        <v>5147307</v>
      </c>
      <c r="O45" s="23">
        <v>5432796</v>
      </c>
      <c r="P45" s="20">
        <f>SUM(D45:O45)</f>
        <v>53157542</v>
      </c>
    </row>
    <row r="46" spans="2:19" x14ac:dyDescent="0.25">
      <c r="B46" s="8" t="s">
        <v>31</v>
      </c>
      <c r="C46" s="4" t="s">
        <v>29</v>
      </c>
      <c r="D46" s="23">
        <v>4948211</v>
      </c>
      <c r="E46" s="23">
        <v>4590526</v>
      </c>
      <c r="F46" s="23">
        <v>4530164</v>
      </c>
      <c r="G46" s="23">
        <v>4139441</v>
      </c>
      <c r="H46" s="23">
        <v>3293785</v>
      </c>
      <c r="I46" s="23">
        <v>3512796</v>
      </c>
      <c r="J46" s="23">
        <v>3586157</v>
      </c>
      <c r="K46" s="23">
        <v>3912867</v>
      </c>
      <c r="L46" s="23">
        <v>4151798</v>
      </c>
      <c r="M46" s="23">
        <v>4357064</v>
      </c>
      <c r="N46" s="23">
        <v>4797655</v>
      </c>
      <c r="O46" s="23">
        <v>5115434</v>
      </c>
      <c r="P46" s="20">
        <f>SUM(D46:O46)</f>
        <v>50935898</v>
      </c>
    </row>
    <row r="47" spans="2:19" x14ac:dyDescent="0.25">
      <c r="B47" s="87" t="s">
        <v>32</v>
      </c>
      <c r="C47" s="4" t="s">
        <v>29</v>
      </c>
      <c r="D47" s="23">
        <f>D45-D46</f>
        <v>96750</v>
      </c>
      <c r="E47" s="23">
        <f t="shared" ref="E47:O47" si="2">E45-E46</f>
        <v>0</v>
      </c>
      <c r="F47" s="23">
        <f t="shared" si="2"/>
        <v>344797</v>
      </c>
      <c r="G47" s="23">
        <f t="shared" si="2"/>
        <v>63691</v>
      </c>
      <c r="H47" s="23">
        <f t="shared" si="2"/>
        <v>242729</v>
      </c>
      <c r="I47" s="23">
        <f t="shared" si="2"/>
        <v>34889</v>
      </c>
      <c r="J47" s="23">
        <f t="shared" si="2"/>
        <v>139368</v>
      </c>
      <c r="K47" s="23">
        <f t="shared" si="2"/>
        <v>0</v>
      </c>
      <c r="L47" s="23">
        <f t="shared" si="2"/>
        <v>167815</v>
      </c>
      <c r="M47" s="23">
        <f t="shared" si="2"/>
        <v>464591</v>
      </c>
      <c r="N47" s="23">
        <f t="shared" si="2"/>
        <v>349652</v>
      </c>
      <c r="O47" s="23">
        <f t="shared" si="2"/>
        <v>317362</v>
      </c>
      <c r="P47" s="20">
        <f>SUM(D47:O47)</f>
        <v>2221644</v>
      </c>
    </row>
    <row r="48" spans="2:19" x14ac:dyDescent="0.25">
      <c r="B48" s="87"/>
      <c r="C48" s="4" t="s">
        <v>33</v>
      </c>
      <c r="D48" s="24">
        <f>100-(D46/D45)*100</f>
        <v>1.9177551620319804</v>
      </c>
      <c r="E48" s="24">
        <f t="shared" ref="E48:O48" si="3">100-(E46/E45)*100</f>
        <v>0</v>
      </c>
      <c r="F48" s="24">
        <f t="shared" si="3"/>
        <v>7.0728155568834268</v>
      </c>
      <c r="G48" s="24">
        <f t="shared" si="3"/>
        <v>1.515322383403614</v>
      </c>
      <c r="H48" s="24">
        <f t="shared" si="3"/>
        <v>6.8635102250408124</v>
      </c>
      <c r="I48" s="24">
        <f t="shared" si="3"/>
        <v>0.98343003958919439</v>
      </c>
      <c r="J48" s="24">
        <f t="shared" si="3"/>
        <v>3.7408955784755165</v>
      </c>
      <c r="K48" s="24">
        <f t="shared" si="3"/>
        <v>0</v>
      </c>
      <c r="L48" s="24">
        <f t="shared" si="3"/>
        <v>3.8849545086562074</v>
      </c>
      <c r="M48" s="24">
        <f t="shared" si="3"/>
        <v>9.6355089694306173</v>
      </c>
      <c r="N48" s="24">
        <f t="shared" si="3"/>
        <v>6.7929113223672175</v>
      </c>
      <c r="O48" s="24">
        <f t="shared" si="3"/>
        <v>5.8415961136769994</v>
      </c>
      <c r="P48" s="22">
        <f>(D48+E48+F48+G48+H48+I48+J48+K48+L48+M48+N48+O48)/12</f>
        <v>4.0207249882962985</v>
      </c>
    </row>
    <row r="49" spans="2:16" ht="30" x14ac:dyDescent="0.25">
      <c r="B49" s="96" t="s">
        <v>92</v>
      </c>
      <c r="C49" s="97"/>
      <c r="D49" s="98">
        <v>3.0718700000000001</v>
      </c>
      <c r="E49" s="98">
        <v>0</v>
      </c>
      <c r="F49" s="98">
        <v>3.1288</v>
      </c>
      <c r="G49" s="98">
        <v>3.33649</v>
      </c>
      <c r="H49" s="98">
        <v>2.8896999999999999</v>
      </c>
      <c r="I49" s="98">
        <v>3.4359000000000002</v>
      </c>
      <c r="J49" s="98">
        <v>2.9022000000000001</v>
      </c>
      <c r="K49" s="98">
        <v>0</v>
      </c>
      <c r="L49" s="22">
        <v>3.3597999999999999</v>
      </c>
      <c r="M49" s="22">
        <v>3.2494680032401786</v>
      </c>
      <c r="N49" s="22">
        <v>3.0201840834626661</v>
      </c>
      <c r="O49" s="22">
        <v>3.1222439989664799</v>
      </c>
      <c r="P49" s="22">
        <f>(D49+E49+F49+G49+H49+I49+J49+K49+L49+M49+N49+O49)/12</f>
        <v>2.6263880071391101</v>
      </c>
    </row>
    <row r="50" spans="2:16" x14ac:dyDescent="0.25">
      <c r="B50" s="29" t="s">
        <v>91</v>
      </c>
      <c r="C50" s="97"/>
      <c r="D50" s="99">
        <f>D47*D49</f>
        <v>297203.42249999999</v>
      </c>
      <c r="E50" s="99">
        <f t="shared" ref="E50:O50" si="4">E47*E49</f>
        <v>0</v>
      </c>
      <c r="F50" s="99">
        <f t="shared" si="4"/>
        <v>1078800.8536</v>
      </c>
      <c r="G50" s="99">
        <f t="shared" si="4"/>
        <v>212504.38459</v>
      </c>
      <c r="H50" s="99">
        <f t="shared" si="4"/>
        <v>701413.99129999999</v>
      </c>
      <c r="I50" s="99">
        <f t="shared" si="4"/>
        <v>119875.11510000001</v>
      </c>
      <c r="J50" s="99">
        <f t="shared" si="4"/>
        <v>404473.80960000004</v>
      </c>
      <c r="K50" s="99">
        <f t="shared" si="4"/>
        <v>0</v>
      </c>
      <c r="L50" s="99">
        <f t="shared" si="4"/>
        <v>563824.83699999994</v>
      </c>
      <c r="M50" s="99">
        <f t="shared" si="4"/>
        <v>1509673.5890933578</v>
      </c>
      <c r="N50" s="99">
        <f t="shared" si="4"/>
        <v>1056013.405150888</v>
      </c>
      <c r="O50" s="99">
        <f t="shared" si="4"/>
        <v>990881.6</v>
      </c>
      <c r="P50" s="20">
        <f>SUM(D50:O50)</f>
        <v>6934665.0079342443</v>
      </c>
    </row>
  </sheetData>
  <mergeCells count="18">
    <mergeCell ref="B47:B48"/>
    <mergeCell ref="D43:O43"/>
    <mergeCell ref="P43:P44"/>
    <mergeCell ref="C21:F21"/>
    <mergeCell ref="C22:F22"/>
    <mergeCell ref="B43:B44"/>
    <mergeCell ref="C25:F25"/>
    <mergeCell ref="C26:F26"/>
    <mergeCell ref="C27:F27"/>
    <mergeCell ref="C16:F16"/>
    <mergeCell ref="C13:F13"/>
    <mergeCell ref="C20:F20"/>
    <mergeCell ref="B1:P1"/>
    <mergeCell ref="B4:B5"/>
    <mergeCell ref="C4:C5"/>
    <mergeCell ref="D4:O4"/>
    <mergeCell ref="P4:P5"/>
    <mergeCell ref="C17:F17"/>
  </mergeCells>
  <pageMargins left="0.7" right="0.7" top="0.75" bottom="0.75" header="0.3" footer="0.3"/>
  <pageSetup paperSize="9" scale="70" orientation="landscape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9"/>
  <sheetViews>
    <sheetView workbookViewId="0">
      <selection activeCell="I32" sqref="I32:I34"/>
    </sheetView>
  </sheetViews>
  <sheetFormatPr defaultRowHeight="15" x14ac:dyDescent="0.25"/>
  <cols>
    <col min="1" max="1" width="5.140625" customWidth="1"/>
    <col min="2" max="2" width="29.85546875" customWidth="1"/>
    <col min="3" max="3" width="9.42578125" style="1" customWidth="1"/>
    <col min="4" max="4" width="10.42578125" style="1" customWidth="1"/>
    <col min="5" max="5" width="11.85546875" style="1" customWidth="1"/>
    <col min="6" max="6" width="10.42578125" style="1" customWidth="1"/>
    <col min="7" max="7" width="11.85546875" style="1" customWidth="1"/>
    <col min="8" max="8" width="11.85546875" customWidth="1"/>
    <col min="9" max="9" width="11.42578125" customWidth="1"/>
    <col min="10" max="10" width="10.85546875" customWidth="1"/>
    <col min="11" max="11" width="10.42578125" customWidth="1"/>
    <col min="12" max="12" width="10.85546875" customWidth="1"/>
    <col min="13" max="13" width="9.5703125" customWidth="1"/>
    <col min="14" max="14" width="9.7109375" customWidth="1"/>
    <col min="15" max="15" width="11.140625" customWidth="1"/>
    <col min="16" max="16" width="12.5703125" customWidth="1"/>
    <col min="18" max="18" width="9.140625" customWidth="1"/>
    <col min="19" max="19" width="9.5703125" customWidth="1"/>
  </cols>
  <sheetData>
    <row r="1" spans="2:22" ht="20.25" customHeight="1" x14ac:dyDescent="0.3">
      <c r="B1" s="84" t="s">
        <v>13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3" spans="2:22" x14ac:dyDescent="0.25">
      <c r="D3" s="2"/>
      <c r="E3" s="2"/>
      <c r="F3" s="2"/>
      <c r="G3"/>
    </row>
    <row r="4" spans="2:22" x14ac:dyDescent="0.25">
      <c r="B4" s="89" t="s">
        <v>14</v>
      </c>
      <c r="C4" s="86" t="s">
        <v>12</v>
      </c>
      <c r="D4" s="86">
        <v>2019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5" t="s">
        <v>19</v>
      </c>
    </row>
    <row r="5" spans="2:22" x14ac:dyDescent="0.25">
      <c r="B5" s="89"/>
      <c r="C5" s="86"/>
      <c r="D5" s="36" t="s">
        <v>1</v>
      </c>
      <c r="E5" s="36" t="s">
        <v>2</v>
      </c>
      <c r="F5" s="36" t="s">
        <v>3</v>
      </c>
      <c r="G5" s="36" t="s">
        <v>4</v>
      </c>
      <c r="H5" s="36" t="s">
        <v>5</v>
      </c>
      <c r="I5" s="36" t="s">
        <v>6</v>
      </c>
      <c r="J5" s="36" t="s">
        <v>7</v>
      </c>
      <c r="K5" s="36" t="s">
        <v>8</v>
      </c>
      <c r="L5" s="36" t="s">
        <v>9</v>
      </c>
      <c r="M5" s="36" t="s">
        <v>10</v>
      </c>
      <c r="N5" s="36" t="s">
        <v>11</v>
      </c>
      <c r="O5" s="36" t="s">
        <v>0</v>
      </c>
      <c r="P5" s="85"/>
    </row>
    <row r="6" spans="2:22" x14ac:dyDescent="0.25">
      <c r="B6" s="39" t="s">
        <v>22</v>
      </c>
      <c r="C6" s="4" t="s">
        <v>15</v>
      </c>
      <c r="D6" s="15">
        <v>1424295.17</v>
      </c>
      <c r="E6" s="15">
        <v>680359.88</v>
      </c>
      <c r="F6" s="15">
        <v>2665833.71</v>
      </c>
      <c r="G6" s="15">
        <v>304065</v>
      </c>
      <c r="H6" s="15"/>
      <c r="I6" s="15"/>
      <c r="J6" s="15"/>
      <c r="K6" s="36"/>
      <c r="L6" s="15"/>
      <c r="M6" s="15"/>
      <c r="N6" s="6"/>
      <c r="O6" s="6"/>
      <c r="P6" s="7">
        <f>SUM(D6:O6)</f>
        <v>5074553.76</v>
      </c>
    </row>
    <row r="7" spans="2:22" x14ac:dyDescent="0.25">
      <c r="B7" s="5" t="s">
        <v>17</v>
      </c>
      <c r="C7" s="4" t="s">
        <v>15</v>
      </c>
      <c r="D7" s="6">
        <v>0</v>
      </c>
      <c r="E7" s="6">
        <v>307062</v>
      </c>
      <c r="F7" s="6"/>
      <c r="G7" s="6"/>
      <c r="H7" s="6"/>
      <c r="I7" s="6"/>
      <c r="J7" s="6"/>
      <c r="K7" s="6"/>
      <c r="L7" s="6"/>
      <c r="M7" s="6"/>
      <c r="N7" s="6"/>
      <c r="O7" s="6"/>
      <c r="P7" s="7">
        <f>SUM(D7:O7)</f>
        <v>307062</v>
      </c>
    </row>
    <row r="8" spans="2:22" ht="26.25" x14ac:dyDescent="0.25">
      <c r="B8" s="8" t="s">
        <v>18</v>
      </c>
      <c r="C8" s="4" t="s">
        <v>15</v>
      </c>
      <c r="D8" s="6">
        <f>D6-D7</f>
        <v>1424295.17</v>
      </c>
      <c r="E8" s="6">
        <f t="shared" ref="E8:O8" si="0">E6-E7</f>
        <v>373297.88</v>
      </c>
      <c r="F8" s="6">
        <f t="shared" si="0"/>
        <v>2665833.71</v>
      </c>
      <c r="G8" s="6">
        <f t="shared" si="0"/>
        <v>304065</v>
      </c>
      <c r="H8" s="67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45">
        <f t="shared" si="0"/>
        <v>0</v>
      </c>
      <c r="N8" s="6"/>
      <c r="O8" s="6">
        <f t="shared" si="0"/>
        <v>0</v>
      </c>
      <c r="P8" s="7">
        <f>SUM(D8:O8)</f>
        <v>4767491.76</v>
      </c>
    </row>
    <row r="9" spans="2:22" x14ac:dyDescent="0.25">
      <c r="B9" s="34" t="s">
        <v>84</v>
      </c>
      <c r="D9" s="70">
        <v>337462</v>
      </c>
      <c r="E9" s="70">
        <v>350960</v>
      </c>
      <c r="F9" s="70">
        <v>350960</v>
      </c>
      <c r="G9" s="70">
        <v>350960</v>
      </c>
    </row>
    <row r="10" spans="2:22" ht="15.75" customHeight="1" x14ac:dyDescent="0.25">
      <c r="B10" s="18" t="s">
        <v>83</v>
      </c>
      <c r="C10" s="38"/>
      <c r="D10" s="71">
        <v>249880</v>
      </c>
      <c r="E10" s="71">
        <v>247500</v>
      </c>
      <c r="F10" s="71">
        <v>231000</v>
      </c>
      <c r="G10" s="71">
        <v>214500</v>
      </c>
      <c r="H10" s="38"/>
      <c r="S10" t="s">
        <v>79</v>
      </c>
    </row>
    <row r="11" spans="2:22" ht="15.75" customHeight="1" x14ac:dyDescent="0.25">
      <c r="B11" s="18" t="s">
        <v>85</v>
      </c>
      <c r="C11" s="49"/>
      <c r="D11" s="71">
        <f>D9+D10</f>
        <v>587342</v>
      </c>
      <c r="E11" s="71">
        <f>E9+E10</f>
        <v>598460</v>
      </c>
      <c r="F11" s="71">
        <f>F9+F10</f>
        <v>581960</v>
      </c>
      <c r="G11" s="71">
        <f>G9+G10</f>
        <v>565460</v>
      </c>
      <c r="H11" s="49"/>
    </row>
    <row r="12" spans="2:22" ht="15.75" customHeight="1" x14ac:dyDescent="0.25">
      <c r="B12" s="19" t="s">
        <v>47</v>
      </c>
      <c r="C12" s="38"/>
      <c r="D12" s="38"/>
      <c r="E12" s="38"/>
      <c r="F12" s="38"/>
      <c r="G12" s="38"/>
      <c r="H12" s="38"/>
      <c r="S12" t="s">
        <v>1</v>
      </c>
    </row>
    <row r="13" spans="2:22" ht="15.75" customHeight="1" x14ac:dyDescent="0.25">
      <c r="B13" s="19"/>
      <c r="C13" s="38"/>
      <c r="D13" s="38"/>
      <c r="E13" s="38"/>
      <c r="F13" s="38"/>
      <c r="G13" s="48" t="s">
        <v>32</v>
      </c>
      <c r="H13" s="42" t="s">
        <v>49</v>
      </c>
      <c r="I13" s="43">
        <v>463100</v>
      </c>
      <c r="S13" s="28">
        <f>U13*I14</f>
        <v>421491.1068293025</v>
      </c>
      <c r="T13" s="29" t="s">
        <v>15</v>
      </c>
      <c r="U13" s="28">
        <v>137045</v>
      </c>
      <c r="V13" s="29" t="s">
        <v>29</v>
      </c>
    </row>
    <row r="14" spans="2:22" ht="15.75" customHeight="1" x14ac:dyDescent="0.25">
      <c r="B14" s="19"/>
      <c r="C14" s="38"/>
      <c r="D14" s="38"/>
      <c r="E14" s="38"/>
      <c r="F14" s="38"/>
      <c r="G14" s="38"/>
      <c r="H14" s="42" t="s">
        <v>50</v>
      </c>
      <c r="I14" s="44">
        <f>D6/I13</f>
        <v>3.0755671993090044</v>
      </c>
      <c r="S14" t="s">
        <v>2</v>
      </c>
    </row>
    <row r="15" spans="2:22" x14ac:dyDescent="0.25">
      <c r="B15" s="16"/>
      <c r="C15" s="88" t="s">
        <v>24</v>
      </c>
      <c r="D15" s="88"/>
      <c r="E15" s="88"/>
      <c r="F15" s="88"/>
      <c r="G15" s="40">
        <f>I15*I14</f>
        <v>324241.67198715179</v>
      </c>
      <c r="H15" t="s">
        <v>48</v>
      </c>
      <c r="I15" s="3">
        <v>105425</v>
      </c>
      <c r="J15" t="s">
        <v>29</v>
      </c>
      <c r="S15" s="28">
        <f>G25</f>
        <v>405965.30423198058</v>
      </c>
      <c r="T15" s="29" t="s">
        <v>15</v>
      </c>
      <c r="U15" s="28">
        <f>I25</f>
        <v>118978</v>
      </c>
      <c r="V15" s="29" t="s">
        <v>29</v>
      </c>
    </row>
    <row r="16" spans="2:22" x14ac:dyDescent="0.25">
      <c r="B16" s="16"/>
      <c r="C16" s="37" t="s">
        <v>55</v>
      </c>
      <c r="D16" s="37"/>
      <c r="E16" s="37"/>
      <c r="F16" s="37"/>
      <c r="G16" s="40">
        <f>I16*I14</f>
        <v>678562.39118354558</v>
      </c>
      <c r="H16" t="s">
        <v>15</v>
      </c>
      <c r="I16" s="3">
        <f>I13-I15-I17</f>
        <v>220630</v>
      </c>
      <c r="J16" t="s">
        <v>29</v>
      </c>
      <c r="S16" t="s">
        <v>3</v>
      </c>
    </row>
    <row r="17" spans="2:22" x14ac:dyDescent="0.25">
      <c r="B17" s="16" t="s">
        <v>51</v>
      </c>
      <c r="C17" s="37" t="s">
        <v>23</v>
      </c>
      <c r="D17" s="37"/>
      <c r="E17" s="37"/>
      <c r="F17" s="37"/>
      <c r="G17" s="41">
        <f>I17*I14</f>
        <v>421491.1068293025</v>
      </c>
      <c r="H17" t="s">
        <v>15</v>
      </c>
      <c r="I17" s="3">
        <v>137045</v>
      </c>
      <c r="J17" t="s">
        <v>29</v>
      </c>
      <c r="S17" s="28">
        <f>G34</f>
        <v>357734.15999359818</v>
      </c>
      <c r="T17" s="29" t="s">
        <v>15</v>
      </c>
      <c r="U17" s="28">
        <f>I34</f>
        <v>114450</v>
      </c>
      <c r="V17" s="29" t="s">
        <v>29</v>
      </c>
    </row>
    <row r="18" spans="2:22" x14ac:dyDescent="0.25">
      <c r="B18" s="16" t="s">
        <v>52</v>
      </c>
      <c r="C18" s="88" t="s">
        <v>27</v>
      </c>
      <c r="D18" s="88"/>
      <c r="E18" s="88"/>
      <c r="F18" s="88"/>
      <c r="G18" s="41">
        <f>G16+G15</f>
        <v>1002804.0631706973</v>
      </c>
      <c r="H18" t="s">
        <v>15</v>
      </c>
      <c r="I18" s="3">
        <f>I16+I15</f>
        <v>326055</v>
      </c>
      <c r="J18" t="s">
        <v>29</v>
      </c>
      <c r="R18" t="s">
        <v>71</v>
      </c>
      <c r="S18" s="3">
        <f>S13+S15+S17</f>
        <v>1185190.5710548812</v>
      </c>
      <c r="U18" s="3"/>
    </row>
    <row r="19" spans="2:22" x14ac:dyDescent="0.25">
      <c r="B19" s="16"/>
      <c r="C19" s="46"/>
      <c r="D19" s="46"/>
      <c r="E19" s="46"/>
      <c r="F19" s="46"/>
      <c r="G19" s="41"/>
      <c r="I19" s="3"/>
      <c r="U19" s="3"/>
    </row>
    <row r="20" spans="2:22" x14ac:dyDescent="0.25">
      <c r="B20" s="19" t="s">
        <v>54</v>
      </c>
      <c r="C20" s="47"/>
      <c r="D20" s="47"/>
      <c r="E20" s="47"/>
      <c r="F20" s="47"/>
      <c r="G20" s="47"/>
      <c r="H20" s="47"/>
      <c r="U20" s="3"/>
    </row>
    <row r="21" spans="2:22" x14ac:dyDescent="0.25">
      <c r="B21" s="19"/>
      <c r="C21" s="47"/>
      <c r="D21" s="47"/>
      <c r="E21" s="47"/>
      <c r="F21" s="47"/>
      <c r="G21" s="48" t="s">
        <v>32</v>
      </c>
      <c r="H21" s="42" t="s">
        <v>49</v>
      </c>
      <c r="I21" s="43">
        <f>E58</f>
        <v>199396</v>
      </c>
      <c r="U21" s="3"/>
    </row>
    <row r="22" spans="2:22" x14ac:dyDescent="0.25">
      <c r="B22" s="19"/>
      <c r="C22" s="47"/>
      <c r="D22" s="47"/>
      <c r="E22" s="47"/>
      <c r="F22" s="47"/>
      <c r="G22" s="47"/>
      <c r="H22" s="42" t="s">
        <v>50</v>
      </c>
      <c r="I22" s="44">
        <f>E6/I21</f>
        <v>3.4121039539409015</v>
      </c>
    </row>
    <row r="23" spans="2:22" x14ac:dyDescent="0.25">
      <c r="B23" s="16"/>
      <c r="C23" s="88" t="s">
        <v>24</v>
      </c>
      <c r="D23" s="88"/>
      <c r="E23" s="88"/>
      <c r="F23" s="88"/>
      <c r="G23" s="40">
        <f>I23*I22</f>
        <v>251205.91729703706</v>
      </c>
      <c r="H23" t="s">
        <v>48</v>
      </c>
      <c r="I23" s="3">
        <v>73622</v>
      </c>
      <c r="J23" t="s">
        <v>29</v>
      </c>
    </row>
    <row r="24" spans="2:22" x14ac:dyDescent="0.25">
      <c r="B24" s="16"/>
      <c r="C24" s="46" t="s">
        <v>56</v>
      </c>
      <c r="D24" s="46"/>
      <c r="E24" s="46"/>
      <c r="F24" s="46"/>
      <c r="G24" s="40">
        <f>I24*I22</f>
        <v>23188.658470982366</v>
      </c>
      <c r="H24" t="s">
        <v>15</v>
      </c>
      <c r="I24" s="3">
        <f>E58-I25-I23</f>
        <v>6796</v>
      </c>
      <c r="J24" t="s">
        <v>29</v>
      </c>
    </row>
    <row r="25" spans="2:22" x14ac:dyDescent="0.25">
      <c r="B25" s="16" t="s">
        <v>51</v>
      </c>
      <c r="C25" s="46" t="s">
        <v>23</v>
      </c>
      <c r="D25" s="46"/>
      <c r="E25" s="46"/>
      <c r="F25" s="46"/>
      <c r="G25" s="41">
        <f>I25*I22</f>
        <v>405965.30423198058</v>
      </c>
      <c r="H25" t="s">
        <v>15</v>
      </c>
      <c r="I25" s="3">
        <v>118978</v>
      </c>
      <c r="J25" t="s">
        <v>29</v>
      </c>
    </row>
    <row r="26" spans="2:22" x14ac:dyDescent="0.25">
      <c r="B26" s="16" t="s">
        <v>52</v>
      </c>
      <c r="C26" s="88" t="s">
        <v>27</v>
      </c>
      <c r="D26" s="88"/>
      <c r="E26" s="88"/>
      <c r="F26" s="88"/>
      <c r="G26" s="41">
        <f>G24+G23</f>
        <v>274394.57576801942</v>
      </c>
      <c r="H26" t="s">
        <v>15</v>
      </c>
      <c r="I26" s="3">
        <f>I24+I23</f>
        <v>80418</v>
      </c>
      <c r="J26" t="s">
        <v>29</v>
      </c>
    </row>
    <row r="28" spans="2:22" x14ac:dyDescent="0.25">
      <c r="B28" s="19" t="s">
        <v>74</v>
      </c>
      <c r="C28" s="49"/>
      <c r="D28" s="49"/>
      <c r="E28" s="49"/>
      <c r="F28" s="49"/>
      <c r="G28" s="49"/>
      <c r="H28" s="49"/>
    </row>
    <row r="29" spans="2:22" x14ac:dyDescent="0.25">
      <c r="B29" s="19"/>
      <c r="C29" s="49"/>
      <c r="D29" s="49"/>
      <c r="E29" s="49"/>
      <c r="F29" s="49"/>
      <c r="G29" s="48" t="s">
        <v>32</v>
      </c>
      <c r="H29" s="42" t="s">
        <v>49</v>
      </c>
      <c r="I29" s="43">
        <v>852881</v>
      </c>
    </row>
    <row r="30" spans="2:22" x14ac:dyDescent="0.25">
      <c r="B30" s="19"/>
      <c r="C30" s="49"/>
      <c r="D30" s="49"/>
      <c r="E30" s="49"/>
      <c r="F30" s="49"/>
      <c r="G30" s="49"/>
      <c r="H30" s="42" t="s">
        <v>50</v>
      </c>
      <c r="I30" s="44">
        <f>F6/I29</f>
        <v>3.1256807338890185</v>
      </c>
    </row>
    <row r="31" spans="2:22" ht="15.75" customHeight="1" x14ac:dyDescent="0.25">
      <c r="B31" s="19"/>
      <c r="C31" s="95" t="s">
        <v>75</v>
      </c>
      <c r="D31" s="95"/>
      <c r="E31" s="95"/>
      <c r="F31" s="95"/>
      <c r="G31" s="68">
        <f>I31*I30</f>
        <v>957699.19982139359</v>
      </c>
      <c r="H31" s="69" t="s">
        <v>48</v>
      </c>
      <c r="I31" s="16">
        <v>306397</v>
      </c>
      <c r="J31" s="69" t="s">
        <v>29</v>
      </c>
      <c r="K31" t="s">
        <v>77</v>
      </c>
    </row>
    <row r="32" spans="2:22" x14ac:dyDescent="0.25">
      <c r="B32" s="16"/>
      <c r="C32" s="88" t="s">
        <v>24</v>
      </c>
      <c r="D32" s="88"/>
      <c r="E32" s="88"/>
      <c r="F32" s="88"/>
      <c r="G32" s="40">
        <f>I32*I30</f>
        <v>171568.61548316822</v>
      </c>
      <c r="H32" t="s">
        <v>48</v>
      </c>
      <c r="I32" s="3">
        <v>54890</v>
      </c>
      <c r="J32" t="s">
        <v>29</v>
      </c>
    </row>
    <row r="33" spans="2:10" x14ac:dyDescent="0.25">
      <c r="B33" s="16"/>
      <c r="C33" s="50" t="s">
        <v>56</v>
      </c>
      <c r="D33" s="50"/>
      <c r="E33" s="50"/>
      <c r="F33" s="50"/>
      <c r="G33" s="40">
        <f>F6-G31-G32-G34</f>
        <v>1178831.73470184</v>
      </c>
      <c r="H33" t="s">
        <v>15</v>
      </c>
      <c r="I33" s="3">
        <f>G33/I30</f>
        <v>377144</v>
      </c>
      <c r="J33" t="s">
        <v>29</v>
      </c>
    </row>
    <row r="34" spans="2:10" x14ac:dyDescent="0.25">
      <c r="B34" s="16" t="s">
        <v>51</v>
      </c>
      <c r="C34" s="50" t="s">
        <v>23</v>
      </c>
      <c r="D34" s="50"/>
      <c r="E34" s="50"/>
      <c r="F34" s="50"/>
      <c r="G34" s="41">
        <f>I34*I30</f>
        <v>357734.15999359818</v>
      </c>
      <c r="H34" t="s">
        <v>15</v>
      </c>
      <c r="I34" s="3">
        <v>114450</v>
      </c>
      <c r="J34" t="s">
        <v>29</v>
      </c>
    </row>
    <row r="35" spans="2:10" x14ac:dyDescent="0.25">
      <c r="B35" s="16" t="s">
        <v>52</v>
      </c>
      <c r="C35" s="88" t="s">
        <v>27</v>
      </c>
      <c r="D35" s="88"/>
      <c r="E35" s="88"/>
      <c r="F35" s="88"/>
      <c r="G35" s="41">
        <f>G33+G32</f>
        <v>1350400.3501850083</v>
      </c>
      <c r="H35" t="s">
        <v>15</v>
      </c>
      <c r="I35" s="3">
        <f>I33+I32</f>
        <v>432034</v>
      </c>
      <c r="J35" t="s">
        <v>29</v>
      </c>
    </row>
    <row r="36" spans="2:10" x14ac:dyDescent="0.25">
      <c r="B36" s="16"/>
      <c r="C36" s="50"/>
      <c r="D36" s="50"/>
      <c r="E36" s="50"/>
      <c r="F36" s="50"/>
      <c r="G36" s="41"/>
      <c r="I36" s="3"/>
    </row>
    <row r="37" spans="2:10" x14ac:dyDescent="0.25">
      <c r="B37" s="19" t="s">
        <v>76</v>
      </c>
      <c r="C37" s="49"/>
      <c r="D37" s="49"/>
      <c r="E37" s="49"/>
      <c r="F37" s="49"/>
      <c r="G37" s="49"/>
      <c r="H37" s="49"/>
    </row>
    <row r="38" spans="2:10" x14ac:dyDescent="0.25">
      <c r="B38" s="19"/>
      <c r="C38" s="49"/>
      <c r="D38" s="49"/>
      <c r="E38" s="49"/>
      <c r="F38" s="49"/>
      <c r="G38" s="48" t="s">
        <v>32</v>
      </c>
      <c r="H38" s="42" t="s">
        <v>49</v>
      </c>
      <c r="I38" s="43">
        <v>96101</v>
      </c>
    </row>
    <row r="39" spans="2:10" x14ac:dyDescent="0.25">
      <c r="B39" s="19"/>
      <c r="C39" s="49"/>
      <c r="D39" s="49"/>
      <c r="E39" s="49"/>
      <c r="F39" s="49"/>
      <c r="G39" s="49"/>
      <c r="H39" s="42" t="s">
        <v>50</v>
      </c>
      <c r="I39" s="44">
        <f>G6/I38</f>
        <v>3.16401494261246</v>
      </c>
    </row>
    <row r="40" spans="2:10" x14ac:dyDescent="0.25">
      <c r="B40" s="16"/>
      <c r="C40" s="88" t="s">
        <v>24</v>
      </c>
      <c r="D40" s="88"/>
      <c r="E40" s="88"/>
      <c r="F40" s="88"/>
      <c r="G40" s="40">
        <f>I40*I39</f>
        <v>152885.20202703407</v>
      </c>
      <c r="H40" t="s">
        <v>48</v>
      </c>
      <c r="I40" s="3">
        <v>48320</v>
      </c>
      <c r="J40" t="s">
        <v>29</v>
      </c>
    </row>
    <row r="41" spans="2:10" x14ac:dyDescent="0.25">
      <c r="B41" s="16"/>
      <c r="C41" s="50" t="s">
        <v>56</v>
      </c>
      <c r="D41" s="50"/>
      <c r="E41" s="50"/>
      <c r="F41" s="50"/>
      <c r="G41" s="40">
        <f>I41*I39</f>
        <v>151179.79797296596</v>
      </c>
      <c r="H41" t="s">
        <v>15</v>
      </c>
      <c r="I41" s="3">
        <f>I38-I40</f>
        <v>47781</v>
      </c>
      <c r="J41" t="s">
        <v>29</v>
      </c>
    </row>
    <row r="42" spans="2:10" x14ac:dyDescent="0.25">
      <c r="B42" s="16" t="s">
        <v>51</v>
      </c>
      <c r="C42" s="50" t="s">
        <v>23</v>
      </c>
      <c r="D42" s="50"/>
      <c r="E42" s="50"/>
      <c r="F42" s="50"/>
      <c r="G42" s="41">
        <f>I42*I39</f>
        <v>0</v>
      </c>
      <c r="H42" t="s">
        <v>15</v>
      </c>
      <c r="I42" s="3">
        <v>0</v>
      </c>
      <c r="J42" t="s">
        <v>29</v>
      </c>
    </row>
    <row r="43" spans="2:10" x14ac:dyDescent="0.25">
      <c r="B43" s="16" t="s">
        <v>52</v>
      </c>
      <c r="C43" s="88" t="s">
        <v>27</v>
      </c>
      <c r="D43" s="88"/>
      <c r="E43" s="88"/>
      <c r="F43" s="88"/>
      <c r="G43" s="41">
        <f>G41+G40</f>
        <v>304065</v>
      </c>
      <c r="H43" t="s">
        <v>15</v>
      </c>
      <c r="I43" s="3">
        <f>I41+I40</f>
        <v>96101</v>
      </c>
      <c r="J43" t="s">
        <v>29</v>
      </c>
    </row>
    <row r="44" spans="2:10" x14ac:dyDescent="0.25">
      <c r="B44" s="16"/>
      <c r="C44" s="50"/>
      <c r="D44" s="50"/>
      <c r="E44" s="50"/>
      <c r="F44" s="50"/>
      <c r="G44" s="41"/>
      <c r="I44" s="3"/>
    </row>
    <row r="45" spans="2:10" x14ac:dyDescent="0.25">
      <c r="B45" s="16"/>
      <c r="C45" s="50"/>
      <c r="D45" s="50"/>
      <c r="E45" s="50"/>
      <c r="F45" s="50"/>
      <c r="G45" s="41"/>
      <c r="I45" s="3"/>
    </row>
    <row r="46" spans="2:10" x14ac:dyDescent="0.25">
      <c r="B46" s="19" t="s">
        <v>90</v>
      </c>
      <c r="C46" s="49"/>
      <c r="D46" s="49"/>
      <c r="E46" s="49"/>
      <c r="F46" s="49"/>
      <c r="G46" s="49"/>
      <c r="H46" s="49"/>
    </row>
    <row r="47" spans="2:10" x14ac:dyDescent="0.25">
      <c r="B47" s="19"/>
      <c r="C47" s="49"/>
      <c r="D47" s="49"/>
      <c r="E47" s="49"/>
      <c r="F47" s="49"/>
      <c r="G47" s="48" t="s">
        <v>32</v>
      </c>
      <c r="H47" s="42" t="s">
        <v>49</v>
      </c>
      <c r="I47" s="43">
        <v>96101</v>
      </c>
    </row>
    <row r="48" spans="2:10" x14ac:dyDescent="0.25">
      <c r="B48" s="19"/>
      <c r="C48" s="49"/>
      <c r="D48" s="49"/>
      <c r="E48" s="49"/>
      <c r="F48" s="49"/>
      <c r="G48" s="49"/>
      <c r="H48" s="42" t="s">
        <v>50</v>
      </c>
      <c r="I48" s="44">
        <f>H6/I47</f>
        <v>0</v>
      </c>
    </row>
    <row r="49" spans="2:16" x14ac:dyDescent="0.25">
      <c r="B49" s="16"/>
      <c r="C49" s="88" t="s">
        <v>24</v>
      </c>
      <c r="D49" s="88"/>
      <c r="E49" s="88"/>
      <c r="F49" s="88"/>
      <c r="G49" s="40">
        <f>I49*I48</f>
        <v>0</v>
      </c>
      <c r="H49" t="s">
        <v>48</v>
      </c>
      <c r="I49" s="16">
        <v>48320</v>
      </c>
      <c r="J49" t="s">
        <v>29</v>
      </c>
    </row>
    <row r="50" spans="2:16" x14ac:dyDescent="0.25">
      <c r="B50" s="16"/>
      <c r="C50" s="73" t="s">
        <v>56</v>
      </c>
      <c r="D50" s="73"/>
      <c r="E50" s="73"/>
      <c r="F50" s="73"/>
      <c r="G50" s="40">
        <f>I50*I48</f>
        <v>0</v>
      </c>
      <c r="H50" t="s">
        <v>15</v>
      </c>
      <c r="I50" s="16">
        <f>I47-I49</f>
        <v>47781</v>
      </c>
      <c r="J50" t="s">
        <v>29</v>
      </c>
    </row>
    <row r="51" spans="2:16" x14ac:dyDescent="0.25">
      <c r="B51" s="16" t="s">
        <v>51</v>
      </c>
      <c r="C51" s="73" t="s">
        <v>23</v>
      </c>
      <c r="D51" s="73"/>
      <c r="E51" s="73"/>
      <c r="F51" s="73"/>
      <c r="G51" s="41">
        <f>I51*I48</f>
        <v>0</v>
      </c>
      <c r="H51" t="s">
        <v>15</v>
      </c>
      <c r="I51" s="16">
        <v>0</v>
      </c>
      <c r="J51" t="s">
        <v>29</v>
      </c>
    </row>
    <row r="52" spans="2:16" x14ac:dyDescent="0.25">
      <c r="B52" s="16" t="s">
        <v>52</v>
      </c>
      <c r="C52" s="88" t="s">
        <v>27</v>
      </c>
      <c r="D52" s="88"/>
      <c r="E52" s="88"/>
      <c r="F52" s="88"/>
      <c r="G52" s="41">
        <f>G50+G49</f>
        <v>0</v>
      </c>
      <c r="H52" t="s">
        <v>15</v>
      </c>
      <c r="I52" s="16">
        <f>I50+I49</f>
        <v>96101</v>
      </c>
      <c r="J52" t="s">
        <v>29</v>
      </c>
    </row>
    <row r="53" spans="2:16" x14ac:dyDescent="0.25">
      <c r="B53" s="16"/>
      <c r="C53" s="50"/>
      <c r="D53" s="50"/>
      <c r="E53" s="50"/>
      <c r="F53" s="50"/>
      <c r="G53" s="41"/>
      <c r="I53" s="3"/>
    </row>
    <row r="54" spans="2:16" x14ac:dyDescent="0.25">
      <c r="B54" s="85" t="s">
        <v>34</v>
      </c>
      <c r="C54" s="36" t="s">
        <v>12</v>
      </c>
      <c r="D54" s="90">
        <v>2020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2"/>
      <c r="P54" s="93" t="s">
        <v>53</v>
      </c>
    </row>
    <row r="55" spans="2:16" x14ac:dyDescent="0.25">
      <c r="B55" s="85"/>
      <c r="C55" s="36"/>
      <c r="D55" s="36" t="s">
        <v>1</v>
      </c>
      <c r="E55" s="36" t="s">
        <v>2</v>
      </c>
      <c r="F55" s="36" t="s">
        <v>3</v>
      </c>
      <c r="G55" s="36" t="s">
        <v>4</v>
      </c>
      <c r="H55" s="36" t="s">
        <v>5</v>
      </c>
      <c r="I55" s="36" t="s">
        <v>6</v>
      </c>
      <c r="J55" s="36" t="s">
        <v>7</v>
      </c>
      <c r="K55" s="36" t="s">
        <v>8</v>
      </c>
      <c r="L55" s="36" t="s">
        <v>9</v>
      </c>
      <c r="M55" s="36" t="s">
        <v>10</v>
      </c>
      <c r="N55" s="36" t="s">
        <v>11</v>
      </c>
      <c r="O55" s="36" t="s">
        <v>28</v>
      </c>
      <c r="P55" s="94"/>
    </row>
    <row r="56" spans="2:16" x14ac:dyDescent="0.25">
      <c r="B56" s="8" t="s">
        <v>30</v>
      </c>
      <c r="C56" s="4" t="s">
        <v>29</v>
      </c>
      <c r="D56" s="23">
        <v>5066069</v>
      </c>
      <c r="E56" s="23">
        <v>5037039</v>
      </c>
      <c r="F56" s="23">
        <v>5016578</v>
      </c>
      <c r="G56" s="23">
        <v>4303976</v>
      </c>
      <c r="H56" s="23"/>
      <c r="I56" s="23"/>
      <c r="J56" s="23"/>
      <c r="K56" s="23"/>
      <c r="L56" s="23"/>
      <c r="M56" s="23"/>
      <c r="N56" s="23"/>
      <c r="O56" s="23"/>
      <c r="P56" s="20">
        <f>SUM(D56:O56)</f>
        <v>19423662</v>
      </c>
    </row>
    <row r="57" spans="2:16" x14ac:dyDescent="0.25">
      <c r="B57" s="8" t="s">
        <v>31</v>
      </c>
      <c r="C57" s="4" t="s">
        <v>29</v>
      </c>
      <c r="D57" s="23">
        <v>4600000</v>
      </c>
      <c r="E57" s="23">
        <v>4837643</v>
      </c>
      <c r="F57" s="23">
        <v>4843647</v>
      </c>
      <c r="G57" s="23">
        <v>4200434</v>
      </c>
      <c r="H57" s="23"/>
      <c r="I57" s="23"/>
      <c r="J57" s="23"/>
      <c r="K57" s="23"/>
      <c r="L57" s="23"/>
      <c r="M57" s="23"/>
      <c r="N57" s="23"/>
      <c r="O57" s="23"/>
      <c r="P57" s="20">
        <f>SUM(D57:O57)</f>
        <v>18481724</v>
      </c>
    </row>
    <row r="58" spans="2:16" x14ac:dyDescent="0.25">
      <c r="B58" s="87" t="s">
        <v>32</v>
      </c>
      <c r="C58" s="4" t="s">
        <v>29</v>
      </c>
      <c r="D58" s="23">
        <f>D56-D57</f>
        <v>466069</v>
      </c>
      <c r="E58" s="23">
        <f t="shared" ref="E58:N58" si="1">E56-E57</f>
        <v>199396</v>
      </c>
      <c r="F58" s="23">
        <f t="shared" si="1"/>
        <v>172931</v>
      </c>
      <c r="G58" s="23">
        <f>G56-G57-7441</f>
        <v>96101</v>
      </c>
      <c r="H58" s="23">
        <f t="shared" si="1"/>
        <v>0</v>
      </c>
      <c r="I58" s="23">
        <f t="shared" si="1"/>
        <v>0</v>
      </c>
      <c r="J58" s="23">
        <f t="shared" si="1"/>
        <v>0</v>
      </c>
      <c r="K58" s="23">
        <f t="shared" si="1"/>
        <v>0</v>
      </c>
      <c r="L58" s="23">
        <f t="shared" si="1"/>
        <v>0</v>
      </c>
      <c r="M58" s="23">
        <f t="shared" si="1"/>
        <v>0</v>
      </c>
      <c r="N58" s="23">
        <f t="shared" si="1"/>
        <v>0</v>
      </c>
      <c r="O58" s="23">
        <v>0</v>
      </c>
      <c r="P58" s="20">
        <f>SUM(D58:O58)</f>
        <v>934497</v>
      </c>
    </row>
    <row r="59" spans="2:16" x14ac:dyDescent="0.25">
      <c r="B59" s="87"/>
      <c r="C59" s="4" t="s">
        <v>33</v>
      </c>
      <c r="D59" s="24">
        <f>100-(D57/D56)*100</f>
        <v>9.1998154782337167</v>
      </c>
      <c r="E59" s="24">
        <f t="shared" ref="E59:O59" si="2">100-(E57/E56)*100</f>
        <v>3.9585955161355599</v>
      </c>
      <c r="F59" s="24">
        <f t="shared" si="2"/>
        <v>3.4471904951941355</v>
      </c>
      <c r="G59" s="24">
        <f t="shared" si="2"/>
        <v>2.4057290282287909</v>
      </c>
      <c r="H59" s="24" t="e">
        <f t="shared" si="2"/>
        <v>#DIV/0!</v>
      </c>
      <c r="I59" s="24" t="e">
        <f t="shared" si="2"/>
        <v>#DIV/0!</v>
      </c>
      <c r="J59" s="24" t="e">
        <f t="shared" si="2"/>
        <v>#DIV/0!</v>
      </c>
      <c r="K59" s="24" t="e">
        <f t="shared" si="2"/>
        <v>#DIV/0!</v>
      </c>
      <c r="L59" s="24" t="e">
        <f t="shared" si="2"/>
        <v>#DIV/0!</v>
      </c>
      <c r="M59" s="24" t="e">
        <f t="shared" si="2"/>
        <v>#DIV/0!</v>
      </c>
      <c r="N59" s="24" t="e">
        <f t="shared" si="2"/>
        <v>#DIV/0!</v>
      </c>
      <c r="O59" s="24" t="e">
        <f t="shared" si="2"/>
        <v>#DIV/0!</v>
      </c>
      <c r="P59" s="22" t="e">
        <f>(D59+E59+F59+G59+H59+I59+J59+K59+L59+M59+N59+O59)/12</f>
        <v>#DIV/0!</v>
      </c>
    </row>
  </sheetData>
  <mergeCells count="20">
    <mergeCell ref="B58:B59"/>
    <mergeCell ref="B54:B55"/>
    <mergeCell ref="D54:O54"/>
    <mergeCell ref="P54:P55"/>
    <mergeCell ref="C15:F15"/>
    <mergeCell ref="C18:F18"/>
    <mergeCell ref="C23:F23"/>
    <mergeCell ref="C26:F26"/>
    <mergeCell ref="C32:F32"/>
    <mergeCell ref="C35:F35"/>
    <mergeCell ref="C31:F31"/>
    <mergeCell ref="C40:F40"/>
    <mergeCell ref="C43:F43"/>
    <mergeCell ref="C49:F49"/>
    <mergeCell ref="C52:F52"/>
    <mergeCell ref="B1:P1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7" zoomScale="80" zoomScaleNormal="80" workbookViewId="0">
      <selection activeCell="E31" sqref="E31"/>
    </sheetView>
  </sheetViews>
  <sheetFormatPr defaultRowHeight="15" x14ac:dyDescent="0.25"/>
  <cols>
    <col min="1" max="1" width="10.7109375" customWidth="1"/>
    <col min="2" max="2" width="16.140625" customWidth="1"/>
    <col min="3" max="4" width="17.42578125" customWidth="1"/>
    <col min="5" max="5" width="13.28515625" customWidth="1"/>
    <col min="6" max="6" width="13.28515625" style="3" customWidth="1"/>
    <col min="7" max="7" width="37.85546875" style="56" customWidth="1"/>
    <col min="8" max="8" width="17.140625" customWidth="1"/>
    <col min="9" max="9" width="28.5703125" customWidth="1"/>
  </cols>
  <sheetData>
    <row r="1" spans="1:9" ht="16.5" x14ac:dyDescent="0.25">
      <c r="C1" s="55" t="s">
        <v>57</v>
      </c>
    </row>
    <row r="2" spans="1:9" ht="15.75" x14ac:dyDescent="0.25">
      <c r="A2" s="57" t="s">
        <v>58</v>
      </c>
      <c r="B2" s="57" t="s">
        <v>59</v>
      </c>
      <c r="C2" s="57" t="s">
        <v>60</v>
      </c>
      <c r="D2" s="57" t="s">
        <v>61</v>
      </c>
      <c r="E2" s="58" t="s">
        <v>62</v>
      </c>
      <c r="F2" s="59"/>
      <c r="G2" s="60" t="s">
        <v>63</v>
      </c>
      <c r="H2" s="58" t="s">
        <v>64</v>
      </c>
      <c r="I2" s="58" t="s">
        <v>65</v>
      </c>
    </row>
    <row r="3" spans="1:9" ht="15.75" x14ac:dyDescent="0.25">
      <c r="A3" s="61">
        <v>43739</v>
      </c>
      <c r="B3" s="74">
        <v>1509673.58</v>
      </c>
      <c r="C3" s="74"/>
      <c r="D3" s="74"/>
      <c r="E3" s="58"/>
      <c r="F3" s="59"/>
      <c r="G3" s="60"/>
      <c r="H3" s="58"/>
      <c r="I3" s="58"/>
    </row>
    <row r="4" spans="1:9" ht="78.75" x14ac:dyDescent="0.25">
      <c r="A4" s="61"/>
      <c r="B4" s="74"/>
      <c r="C4" s="74">
        <v>542251.72</v>
      </c>
      <c r="D4" s="74">
        <f>B3-C4</f>
        <v>967421.8600000001</v>
      </c>
      <c r="E4" s="63">
        <v>43810</v>
      </c>
      <c r="F4" s="59">
        <v>1339</v>
      </c>
      <c r="G4" s="64" t="s">
        <v>66</v>
      </c>
      <c r="H4" s="58"/>
      <c r="I4" s="58"/>
    </row>
    <row r="5" spans="1:9" ht="15.75" x14ac:dyDescent="0.25">
      <c r="A5" s="61"/>
      <c r="B5" s="74"/>
      <c r="C5" s="74">
        <v>266070.87</v>
      </c>
      <c r="D5" s="74">
        <f>D4-C5</f>
        <v>701350.99000000011</v>
      </c>
      <c r="E5" s="63">
        <v>43850</v>
      </c>
      <c r="F5" s="59"/>
      <c r="G5" s="64"/>
      <c r="H5" s="58"/>
      <c r="I5" s="58"/>
    </row>
    <row r="6" spans="1:9" ht="15.75" x14ac:dyDescent="0.25">
      <c r="A6" s="61"/>
      <c r="B6" s="74"/>
      <c r="C6" s="74">
        <v>320917.46000000002</v>
      </c>
      <c r="D6" s="74">
        <f>D5-C6</f>
        <v>380433.53000000009</v>
      </c>
      <c r="E6" s="63">
        <v>43850</v>
      </c>
      <c r="F6" s="59"/>
      <c r="G6" s="64"/>
      <c r="H6" s="58"/>
      <c r="I6" s="58"/>
    </row>
    <row r="7" spans="1:9" ht="78.75" x14ac:dyDescent="0.25">
      <c r="A7" s="61"/>
      <c r="B7" s="74"/>
      <c r="C7" s="74">
        <v>380433.53</v>
      </c>
      <c r="D7" s="74">
        <f>D6-C7</f>
        <v>0</v>
      </c>
      <c r="E7" s="63">
        <v>43871</v>
      </c>
      <c r="F7" s="59">
        <v>125</v>
      </c>
      <c r="G7" s="64" t="s">
        <v>67</v>
      </c>
      <c r="H7" s="62">
        <v>400000</v>
      </c>
      <c r="I7" s="74">
        <f>H7-C7</f>
        <v>19566.469999999972</v>
      </c>
    </row>
    <row r="8" spans="1:9" ht="15.75" x14ac:dyDescent="0.25">
      <c r="A8" s="61">
        <v>43770</v>
      </c>
      <c r="B8" s="74">
        <v>1056013.3799999999</v>
      </c>
      <c r="C8" s="74"/>
      <c r="D8" s="74"/>
      <c r="E8" s="58"/>
      <c r="F8" s="59"/>
      <c r="G8" s="60"/>
      <c r="H8" s="58"/>
      <c r="I8" s="58"/>
    </row>
    <row r="9" spans="1:9" ht="15.75" x14ac:dyDescent="0.25">
      <c r="A9" s="58"/>
      <c r="B9" s="74"/>
      <c r="C9" s="74">
        <f>H7-C7</f>
        <v>19566.469999999972</v>
      </c>
      <c r="D9" s="74">
        <f>B8-C9</f>
        <v>1036446.9099999999</v>
      </c>
      <c r="E9" s="63">
        <v>43871</v>
      </c>
      <c r="F9" s="59"/>
      <c r="G9" s="64"/>
      <c r="H9" s="62">
        <v>400000</v>
      </c>
      <c r="I9" s="58"/>
    </row>
    <row r="10" spans="1:9" ht="15.75" x14ac:dyDescent="0.25">
      <c r="A10" s="58"/>
      <c r="B10" s="74"/>
      <c r="C10" s="74">
        <v>140112.38</v>
      </c>
      <c r="D10" s="74">
        <f>D9-C10</f>
        <v>896334.52999999991</v>
      </c>
      <c r="E10" s="63">
        <v>43874</v>
      </c>
      <c r="F10" s="59"/>
      <c r="G10" s="64"/>
      <c r="H10" s="58"/>
      <c r="I10" s="58"/>
    </row>
    <row r="11" spans="1:9" ht="78.75" x14ac:dyDescent="0.25">
      <c r="A11" s="58"/>
      <c r="B11" s="74"/>
      <c r="C11" s="74">
        <v>200000</v>
      </c>
      <c r="D11" s="74">
        <f>D10-C11</f>
        <v>696334.52999999991</v>
      </c>
      <c r="E11" s="63">
        <v>43893</v>
      </c>
      <c r="F11" s="59">
        <v>193</v>
      </c>
      <c r="G11" s="64" t="s">
        <v>68</v>
      </c>
      <c r="H11" s="58"/>
      <c r="I11" s="58"/>
    </row>
    <row r="12" spans="1:9" ht="78.75" x14ac:dyDescent="0.25">
      <c r="A12" s="58"/>
      <c r="B12" s="74"/>
      <c r="C12" s="74">
        <v>200000</v>
      </c>
      <c r="D12" s="74">
        <f>D11-C12</f>
        <v>496334.52999999991</v>
      </c>
      <c r="E12" s="63">
        <v>43909</v>
      </c>
      <c r="F12" s="59">
        <v>231</v>
      </c>
      <c r="G12" s="64" t="s">
        <v>69</v>
      </c>
      <c r="H12" s="58"/>
      <c r="I12" s="58"/>
    </row>
    <row r="13" spans="1:9" ht="78.75" x14ac:dyDescent="0.25">
      <c r="A13" s="58"/>
      <c r="B13" s="74"/>
      <c r="C13" s="74">
        <v>496334.53</v>
      </c>
      <c r="D13" s="74">
        <f>D12-C13</f>
        <v>0</v>
      </c>
      <c r="E13" s="63">
        <v>43923</v>
      </c>
      <c r="F13" s="59">
        <v>294</v>
      </c>
      <c r="G13" s="64" t="s">
        <v>70</v>
      </c>
      <c r="H13" s="62">
        <v>550000</v>
      </c>
      <c r="I13" s="74">
        <f>H13-C13</f>
        <v>53665.469999999972</v>
      </c>
    </row>
    <row r="14" spans="1:9" ht="15.75" x14ac:dyDescent="0.25">
      <c r="A14" s="75">
        <v>43800</v>
      </c>
      <c r="B14" s="76">
        <v>990881.6</v>
      </c>
      <c r="C14" s="76"/>
      <c r="D14" s="76"/>
      <c r="E14" s="77"/>
      <c r="F14" s="78"/>
      <c r="G14" s="79"/>
      <c r="H14" s="77"/>
      <c r="I14" s="77"/>
    </row>
    <row r="15" spans="1:9" ht="78.75" x14ac:dyDescent="0.25">
      <c r="A15" s="77"/>
      <c r="B15" s="76"/>
      <c r="C15" s="76">
        <f>I13</f>
        <v>53665.469999999972</v>
      </c>
      <c r="D15" s="76">
        <f>B14-C15</f>
        <v>937216.13</v>
      </c>
      <c r="E15" s="80">
        <v>43923</v>
      </c>
      <c r="F15" s="78"/>
      <c r="G15" s="81" t="s">
        <v>70</v>
      </c>
      <c r="H15" s="82"/>
      <c r="I15" s="77"/>
    </row>
    <row r="16" spans="1:9" ht="78.75" x14ac:dyDescent="0.25">
      <c r="A16" s="77"/>
      <c r="B16" s="76"/>
      <c r="C16" s="76">
        <v>10594.87</v>
      </c>
      <c r="D16" s="76">
        <f>D15-C16</f>
        <v>926621.26</v>
      </c>
      <c r="E16" s="80">
        <v>43923</v>
      </c>
      <c r="F16" s="78"/>
      <c r="G16" s="81" t="s">
        <v>88</v>
      </c>
      <c r="H16" s="77"/>
      <c r="I16" s="77"/>
    </row>
    <row r="17" spans="1:9" ht="63" x14ac:dyDescent="0.25">
      <c r="A17" s="77"/>
      <c r="B17" s="76"/>
      <c r="C17" s="76">
        <v>282064.19</v>
      </c>
      <c r="D17" s="76">
        <f>D16-C17</f>
        <v>644557.07000000007</v>
      </c>
      <c r="E17" s="80">
        <v>43937</v>
      </c>
      <c r="F17" s="78"/>
      <c r="G17" s="81" t="s">
        <v>89</v>
      </c>
      <c r="H17" s="77"/>
      <c r="I17" s="77"/>
    </row>
    <row r="18" spans="1:9" ht="63" x14ac:dyDescent="0.25">
      <c r="A18" s="77"/>
      <c r="B18" s="76"/>
      <c r="C18" s="76">
        <v>514275.94</v>
      </c>
      <c r="D18" s="76">
        <f>D17-C18</f>
        <v>130281.13000000006</v>
      </c>
      <c r="E18" s="80">
        <v>43937</v>
      </c>
      <c r="F18" s="78"/>
      <c r="G18" s="81" t="s">
        <v>89</v>
      </c>
      <c r="H18" s="77"/>
      <c r="I18" s="76">
        <f>D18</f>
        <v>130281.13000000006</v>
      </c>
    </row>
    <row r="19" spans="1:9" ht="15.75" x14ac:dyDescent="0.25">
      <c r="A19" s="58"/>
      <c r="B19" s="58"/>
      <c r="C19" s="74"/>
      <c r="D19" s="74"/>
      <c r="E19" s="63"/>
      <c r="F19" s="59"/>
      <c r="G19" s="64"/>
      <c r="H19" s="62"/>
      <c r="I19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Опл. потерь ЭЭ 2018</vt:lpstr>
      <vt:lpstr>Оплата потерь ЭЭ 2019 </vt:lpstr>
      <vt:lpstr>Оплата потерь ЭЭ 2020</vt:lpstr>
      <vt:lpstr>Данные бух.</vt:lpstr>
      <vt:lpstr>'Оплата потерь ЭЭ 2019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2020-05-29T13:41:27Z</dcterms:modified>
</cp:coreProperties>
</file>